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olae.manta\Desktop\adrese 2022\ordin derogari\"/>
    </mc:Choice>
  </mc:AlternateContent>
  <bookViews>
    <workbookView xWindow="0" yWindow="0" windowWidth="28800" windowHeight="11835"/>
  </bookViews>
  <sheets>
    <sheet name="UAT" sheetId="1" r:id="rId1"/>
    <sheet name="Clasament UAT" sheetId="2" r:id="rId2"/>
  </sheets>
  <definedNames>
    <definedName name="_xlnm._FilterDatabase" localSheetId="1" hidden="1">'Clasament UAT'!$B$1:$E$1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3" i="1" l="1"/>
  <c r="K444" i="1"/>
  <c r="K445" i="1"/>
  <c r="K446" i="1"/>
  <c r="K447" i="1"/>
  <c r="K448" i="1"/>
  <c r="K449" i="1"/>
  <c r="K450" i="1"/>
  <c r="K451" i="1"/>
  <c r="K452" i="1"/>
  <c r="K453" i="1"/>
  <c r="K443" i="1"/>
  <c r="K432" i="1"/>
  <c r="K433" i="1"/>
  <c r="K434" i="1"/>
  <c r="K435" i="1"/>
  <c r="K436" i="1"/>
  <c r="K437" i="1"/>
  <c r="K438" i="1"/>
  <c r="K439" i="1"/>
  <c r="K440" i="1"/>
  <c r="K431" i="1"/>
  <c r="K428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10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381" i="1"/>
  <c r="K378" i="1"/>
  <c r="K373" i="1"/>
  <c r="K374" i="1"/>
  <c r="K375" i="1"/>
  <c r="K372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51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36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284" i="1"/>
  <c r="K28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61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04" i="1"/>
  <c r="K201" i="1"/>
  <c r="K200" i="1"/>
  <c r="K196" i="1"/>
  <c r="K197" i="1"/>
  <c r="K195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59" i="1"/>
  <c r="K149" i="1"/>
  <c r="K150" i="1"/>
  <c r="K151" i="1"/>
  <c r="K152" i="1"/>
  <c r="K153" i="1"/>
  <c r="K154" i="1"/>
  <c r="K155" i="1"/>
  <c r="K156" i="1"/>
  <c r="K148" i="1"/>
  <c r="K145" i="1"/>
  <c r="K144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18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87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63" i="1"/>
  <c r="K56" i="1"/>
  <c r="K57" i="1"/>
  <c r="K58" i="1"/>
  <c r="K59" i="1"/>
  <c r="K60" i="1"/>
  <c r="K55" i="1"/>
  <c r="K46" i="1"/>
  <c r="K47" i="1"/>
  <c r="K48" i="1"/>
  <c r="K49" i="1"/>
  <c r="K50" i="1"/>
  <c r="K51" i="1"/>
  <c r="K52" i="1"/>
  <c r="K45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0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2" i="1"/>
  <c r="N334" i="1" l="1"/>
  <c r="M259" i="1"/>
  <c r="N259" i="1"/>
  <c r="L334" i="1" l="1"/>
  <c r="L259" i="1"/>
  <c r="L456" i="1" l="1"/>
  <c r="F142" i="1"/>
  <c r="F116" i="1"/>
  <c r="E116" i="1"/>
  <c r="D367" i="1" l="1"/>
  <c r="D364" i="1"/>
  <c r="D360" i="1"/>
  <c r="D357" i="1"/>
  <c r="D355" i="1"/>
  <c r="D354" i="1"/>
  <c r="D352" i="1"/>
  <c r="D347" i="1"/>
  <c r="D342" i="1"/>
  <c r="D340" i="1"/>
  <c r="D338" i="1"/>
  <c r="D337" i="1"/>
  <c r="D443" i="1"/>
  <c r="D437" i="1"/>
  <c r="D435" i="1"/>
  <c r="D434" i="1"/>
  <c r="D432" i="1"/>
  <c r="F429" i="1"/>
  <c r="F379" i="1"/>
  <c r="F376" i="1"/>
  <c r="E376" i="1"/>
  <c r="D376" i="1"/>
  <c r="D297" i="1"/>
  <c r="D278" i="1"/>
  <c r="D276" i="1"/>
  <c r="D273" i="1"/>
  <c r="D272" i="1"/>
  <c r="D370" i="1" l="1"/>
  <c r="D243" i="1"/>
  <c r="D217" i="1"/>
  <c r="F202" i="1"/>
  <c r="D202" i="1"/>
  <c r="E198" i="1"/>
  <c r="F157" i="1"/>
  <c r="E157" i="1"/>
  <c r="E146" i="1"/>
  <c r="D146" i="1"/>
  <c r="D139" i="1"/>
  <c r="D132" i="1"/>
  <c r="D126" i="1"/>
  <c r="D122" i="1"/>
  <c r="D118" i="1"/>
  <c r="E61" i="1"/>
  <c r="D61" i="1"/>
  <c r="D49" i="1"/>
  <c r="D45" i="1"/>
  <c r="D39" i="1"/>
  <c r="D38" i="1"/>
  <c r="D33" i="1"/>
  <c r="D31" i="1"/>
  <c r="D30" i="1"/>
  <c r="D29" i="1"/>
  <c r="D27" i="1"/>
  <c r="D24" i="1"/>
  <c r="D22" i="1"/>
  <c r="D21" i="1"/>
  <c r="F43" i="1" l="1"/>
  <c r="F53" i="1"/>
  <c r="F349" i="1"/>
  <c r="F259" i="1"/>
  <c r="F454" i="1"/>
  <c r="E454" i="1"/>
  <c r="D454" i="1"/>
  <c r="F441" i="1"/>
  <c r="F426" i="1"/>
  <c r="F408" i="1"/>
  <c r="E408" i="1"/>
  <c r="D408" i="1"/>
  <c r="F370" i="1"/>
  <c r="E370" i="1"/>
  <c r="F334" i="1"/>
  <c r="F279" i="1"/>
  <c r="E279" i="1"/>
  <c r="D279" i="1"/>
  <c r="F193" i="1"/>
  <c r="E142" i="1"/>
  <c r="D142" i="1"/>
  <c r="D116" i="1"/>
  <c r="E259" i="1"/>
  <c r="D259" i="1"/>
  <c r="F456" i="1" l="1"/>
  <c r="I452" i="1" s="1"/>
  <c r="D122" i="2"/>
  <c r="D96" i="2"/>
  <c r="E441" i="1"/>
  <c r="D441" i="1"/>
  <c r="E426" i="1"/>
  <c r="D426" i="1"/>
  <c r="E349" i="1"/>
  <c r="D349" i="1"/>
  <c r="E334" i="1"/>
  <c r="D334" i="1"/>
  <c r="D198" i="1"/>
  <c r="E193" i="1"/>
  <c r="D193" i="1"/>
  <c r="D157" i="1"/>
  <c r="E85" i="1"/>
  <c r="D85" i="1"/>
  <c r="E53" i="1"/>
  <c r="D53" i="1"/>
  <c r="E43" i="1"/>
  <c r="D43" i="1"/>
  <c r="E18" i="1"/>
  <c r="D18" i="1"/>
  <c r="I453" i="1" l="1"/>
  <c r="D456" i="1"/>
  <c r="E456" i="1"/>
  <c r="I115" i="1"/>
  <c r="I269" i="1"/>
  <c r="I272" i="1"/>
  <c r="I278" i="1"/>
  <c r="I264" i="1"/>
  <c r="I326" i="1"/>
  <c r="I270" i="1"/>
  <c r="I327" i="1"/>
  <c r="I271" i="1"/>
  <c r="I328" i="1"/>
  <c r="I329" i="1"/>
  <c r="I273" i="1"/>
  <c r="I277" i="1"/>
  <c r="I330" i="1"/>
  <c r="I274" i="1"/>
  <c r="I331" i="1"/>
  <c r="I275" i="1"/>
  <c r="I332" i="1"/>
  <c r="I276" i="1"/>
  <c r="I333" i="1"/>
  <c r="I262" i="1"/>
  <c r="I263" i="1"/>
  <c r="I265" i="1"/>
  <c r="I266" i="1"/>
  <c r="I267" i="1"/>
  <c r="I268" i="1"/>
  <c r="I417" i="1"/>
  <c r="I424" i="1"/>
  <c r="I425" i="1"/>
  <c r="I323" i="1"/>
  <c r="I432" i="1"/>
  <c r="I418" i="1"/>
  <c r="I439" i="1"/>
  <c r="I369" i="1"/>
  <c r="I433" i="1"/>
  <c r="I419" i="1"/>
  <c r="I420" i="1"/>
  <c r="I434" i="1"/>
  <c r="I435" i="1"/>
  <c r="I421" i="1"/>
  <c r="I437" i="1"/>
  <c r="I436" i="1"/>
  <c r="I422" i="1"/>
  <c r="I423" i="1"/>
  <c r="I438" i="1"/>
  <c r="I440" i="1"/>
  <c r="I411" i="1"/>
  <c r="I413" i="1"/>
  <c r="I415" i="1"/>
  <c r="I412" i="1"/>
  <c r="I416" i="1"/>
  <c r="I414" i="1"/>
  <c r="I397" i="1"/>
  <c r="I403" i="1"/>
  <c r="I407" i="1"/>
  <c r="I398" i="1"/>
  <c r="I404" i="1"/>
  <c r="I399" i="1"/>
  <c r="I405" i="1"/>
  <c r="I400" i="1"/>
  <c r="I406" i="1"/>
  <c r="I401" i="1"/>
  <c r="I402" i="1"/>
  <c r="I374" i="1"/>
  <c r="I373" i="1"/>
  <c r="I375" i="1"/>
  <c r="I88" i="1"/>
  <c r="I128" i="1"/>
  <c r="I235" i="1"/>
  <c r="I228" i="1"/>
  <c r="I87" i="1"/>
  <c r="I231" i="1"/>
  <c r="I338" i="1"/>
  <c r="I127" i="1"/>
  <c r="I250" i="1"/>
  <c r="I219" i="1"/>
  <c r="I131" i="1"/>
  <c r="I183" i="1"/>
  <c r="I317" i="1"/>
  <c r="I179" i="1"/>
  <c r="I206" i="1"/>
  <c r="I205" i="1"/>
  <c r="I172" i="1"/>
  <c r="I372" i="1"/>
  <c r="I141" i="1"/>
  <c r="I390" i="1"/>
  <c r="I352" i="1"/>
  <c r="I241" i="1"/>
  <c r="I450" i="1"/>
  <c r="I447" i="1"/>
  <c r="I295" i="1"/>
  <c r="I93" i="1"/>
  <c r="I316" i="1"/>
  <c r="I325" i="1"/>
  <c r="I91" i="1"/>
  <c r="I314" i="1"/>
  <c r="I322" i="1"/>
  <c r="I358" i="1"/>
  <c r="I118" i="1"/>
  <c r="I167" i="1"/>
  <c r="I285" i="1"/>
  <c r="I208" i="1"/>
  <c r="I184" i="1"/>
  <c r="I236" i="1"/>
  <c r="I212" i="1"/>
  <c r="I124" i="1"/>
  <c r="I159" i="1"/>
  <c r="I383" i="1"/>
  <c r="I284" i="1"/>
  <c r="I78" i="1"/>
  <c r="I35" i="1"/>
  <c r="I95" i="1"/>
  <c r="I446" i="1"/>
  <c r="I71" i="1"/>
  <c r="I162" i="1"/>
  <c r="I17" i="1"/>
  <c r="I82" i="1"/>
  <c r="I248" i="1"/>
  <c r="I129" i="1"/>
  <c r="I342" i="1"/>
  <c r="I33" i="1"/>
  <c r="I286" i="1"/>
  <c r="I385" i="1"/>
  <c r="I444" i="1"/>
  <c r="I181" i="1"/>
  <c r="I46" i="1"/>
  <c r="I245" i="1"/>
  <c r="I368" i="1"/>
  <c r="I67" i="1"/>
  <c r="I32" i="1"/>
  <c r="I293" i="1"/>
  <c r="I97" i="1"/>
  <c r="I31" i="1"/>
  <c r="I163" i="1"/>
  <c r="I90" i="1"/>
  <c r="I171" i="1"/>
  <c r="I355" i="1"/>
  <c r="I20" i="1"/>
  <c r="I359" i="1"/>
  <c r="I48" i="1"/>
  <c r="I30" i="1"/>
  <c r="I234" i="1"/>
  <c r="I324" i="1"/>
  <c r="I156" i="1"/>
  <c r="I305" i="1"/>
  <c r="I249" i="1"/>
  <c r="I299" i="1"/>
  <c r="I165" i="1"/>
  <c r="I114" i="1"/>
  <c r="I244" i="1"/>
  <c r="I47" i="1"/>
  <c r="I69" i="1"/>
  <c r="I96" i="1"/>
  <c r="I292" i="1"/>
  <c r="I356" i="1"/>
  <c r="I80" i="1"/>
  <c r="I170" i="1"/>
  <c r="I391" i="1"/>
  <c r="I287" i="1"/>
  <c r="I261" i="1"/>
  <c r="I294" i="1"/>
  <c r="I174" i="1"/>
  <c r="I336" i="1"/>
  <c r="I176" i="1"/>
  <c r="I223" i="1"/>
  <c r="I315" i="1"/>
  <c r="I311" i="1"/>
  <c r="I132" i="1"/>
  <c r="I64" i="1"/>
  <c r="I362" i="1"/>
  <c r="I22" i="1"/>
  <c r="I288" i="1"/>
  <c r="I431" i="1"/>
  <c r="I258" i="1"/>
  <c r="I395" i="1"/>
  <c r="I98" i="1"/>
  <c r="I180" i="1"/>
  <c r="I246" i="1"/>
  <c r="I122" i="1"/>
  <c r="I192" i="1"/>
  <c r="I89" i="1"/>
  <c r="I308" i="1"/>
  <c r="I209" i="1"/>
  <c r="I321" i="1"/>
  <c r="I448" i="1"/>
  <c r="I23" i="1"/>
  <c r="I449" i="1"/>
  <c r="I29" i="1"/>
  <c r="I393" i="1"/>
  <c r="I341" i="1"/>
  <c r="I81" i="1"/>
  <c r="I340" i="1"/>
  <c r="I120" i="1"/>
  <c r="I160" i="1"/>
  <c r="I45" i="1"/>
  <c r="I92" i="1"/>
  <c r="I347" i="1"/>
  <c r="I296" i="1"/>
  <c r="I309" i="1"/>
  <c r="I247" i="1"/>
  <c r="I445" i="1"/>
  <c r="I388" i="1"/>
  <c r="I94" i="1"/>
  <c r="I353" i="1"/>
  <c r="I226" i="1"/>
  <c r="I210" i="1"/>
  <c r="I99" i="1"/>
  <c r="I126" i="1"/>
  <c r="I220" i="1"/>
  <c r="I190" i="1"/>
  <c r="I25" i="1"/>
  <c r="I34" i="1"/>
  <c r="I218" i="1"/>
  <c r="I52" i="1"/>
  <c r="I6" i="1"/>
  <c r="I191" i="1"/>
  <c r="I386" i="1"/>
  <c r="I451" i="1"/>
  <c r="I337" i="1"/>
  <c r="I139" i="1"/>
  <c r="I166" i="1"/>
  <c r="I361" i="1"/>
  <c r="I24" i="1"/>
  <c r="I75" i="1"/>
  <c r="I21" i="1"/>
  <c r="I173" i="1"/>
  <c r="I313" i="1"/>
  <c r="I360" i="1"/>
  <c r="I65" i="1"/>
  <c r="I298" i="1"/>
  <c r="I357" i="1"/>
  <c r="I354" i="1"/>
  <c r="I169" i="1"/>
  <c r="I233" i="1"/>
  <c r="I77" i="1"/>
  <c r="I101" i="1"/>
  <c r="I74" i="1"/>
  <c r="I196" i="1"/>
  <c r="I343" i="1"/>
  <c r="I28" i="1"/>
  <c r="I312" i="1"/>
  <c r="I302" i="1"/>
  <c r="I4" i="1"/>
  <c r="I121" i="1"/>
  <c r="I119" i="1"/>
  <c r="I240" i="1"/>
  <c r="I207" i="1"/>
  <c r="I389" i="1"/>
  <c r="I256" i="1"/>
  <c r="I214" i="1"/>
  <c r="I113" i="1"/>
  <c r="I72" i="1"/>
  <c r="I70" i="1"/>
  <c r="I68" i="1"/>
  <c r="I392" i="1"/>
  <c r="I5" i="1"/>
  <c r="I26" i="1"/>
  <c r="I227" i="1"/>
  <c r="I195" i="1"/>
  <c r="I224" i="1"/>
  <c r="I304" i="1"/>
  <c r="I11" i="1"/>
  <c r="I12" i="1"/>
  <c r="I13" i="1"/>
  <c r="I14" i="1"/>
  <c r="I15" i="1"/>
  <c r="I16" i="1"/>
  <c r="I10" i="1"/>
  <c r="I7" i="1"/>
  <c r="I8" i="1"/>
  <c r="I9" i="1"/>
  <c r="I215" i="1"/>
  <c r="I221" i="1"/>
  <c r="I27" i="1"/>
  <c r="I318" i="1"/>
  <c r="I130" i="1"/>
  <c r="I237" i="1"/>
  <c r="I63" i="1"/>
  <c r="I301" i="1"/>
  <c r="I79" i="1"/>
  <c r="I2" i="1"/>
  <c r="I384" i="1"/>
  <c r="I175" i="1"/>
  <c r="I307" i="1"/>
  <c r="I289" i="1"/>
  <c r="I239" i="1"/>
  <c r="I66" i="1"/>
  <c r="I238" i="1"/>
  <c r="I217" i="1"/>
  <c r="I348" i="1"/>
  <c r="I164" i="1"/>
  <c r="I3" i="1"/>
  <c r="I123" i="1"/>
  <c r="I112" i="1"/>
  <c r="I76" i="1"/>
  <c r="I225" i="1"/>
  <c r="I41" i="1"/>
  <c r="I410" i="1"/>
  <c r="I320" i="1"/>
  <c r="I182" i="1"/>
  <c r="I177" i="1"/>
  <c r="I306" i="1"/>
  <c r="I100" i="1"/>
  <c r="I102" i="1"/>
  <c r="I367" i="1"/>
  <c r="I232" i="1"/>
  <c r="I125" i="1"/>
  <c r="I257" i="1"/>
  <c r="I168" i="1"/>
  <c r="I222" i="1"/>
  <c r="I319" i="1"/>
  <c r="I178" i="1"/>
  <c r="I443" i="1"/>
  <c r="I303" i="1"/>
  <c r="I339" i="1"/>
  <c r="I204" i="1"/>
  <c r="I229" i="1"/>
  <c r="I161" i="1"/>
  <c r="I291" i="1"/>
  <c r="I290" i="1"/>
  <c r="I140" i="1"/>
  <c r="I242" i="1"/>
  <c r="I396" i="1"/>
  <c r="I216" i="1"/>
  <c r="I387" i="1"/>
  <c r="I230" i="1"/>
  <c r="I213" i="1"/>
  <c r="I243" i="1"/>
  <c r="I381" i="1"/>
  <c r="I351" i="1"/>
  <c r="I148" i="1"/>
  <c r="I36" i="1"/>
  <c r="I84" i="1"/>
  <c r="I300" i="1"/>
  <c r="I310" i="1"/>
  <c r="I211" i="1"/>
  <c r="I42" i="1"/>
  <c r="I382" i="1"/>
  <c r="I197" i="1"/>
  <c r="I73" i="1"/>
  <c r="I394" i="1"/>
  <c r="I297" i="1"/>
  <c r="H84" i="1" l="1"/>
  <c r="H255" i="1"/>
  <c r="H258" i="1"/>
  <c r="H369" i="1"/>
  <c r="H256" i="1"/>
  <c r="H83" i="1"/>
  <c r="H257" i="1"/>
  <c r="H251" i="1"/>
  <c r="H115" i="1"/>
  <c r="H253" i="1"/>
  <c r="H252" i="1"/>
  <c r="H254" i="1"/>
  <c r="H452" i="1"/>
  <c r="H453" i="1"/>
  <c r="G83" i="1"/>
  <c r="G255" i="1"/>
  <c r="G257" i="1"/>
  <c r="G258" i="1"/>
  <c r="G84" i="1"/>
  <c r="G251" i="1"/>
  <c r="G253" i="1"/>
  <c r="G252" i="1"/>
  <c r="G254" i="1"/>
  <c r="G256" i="1"/>
  <c r="J256" i="1" s="1"/>
  <c r="G115" i="1"/>
  <c r="J115" i="1" s="1"/>
  <c r="G452" i="1"/>
  <c r="G453" i="1"/>
  <c r="G439" i="1"/>
  <c r="G436" i="1"/>
  <c r="G440" i="1"/>
  <c r="G437" i="1"/>
  <c r="G438" i="1"/>
  <c r="H438" i="1"/>
  <c r="H439" i="1"/>
  <c r="H440" i="1"/>
  <c r="H436" i="1"/>
  <c r="H437" i="1"/>
  <c r="G421" i="1"/>
  <c r="G422" i="1"/>
  <c r="G423" i="1"/>
  <c r="G418" i="1"/>
  <c r="G419" i="1"/>
  <c r="G420" i="1"/>
  <c r="G424" i="1"/>
  <c r="G425" i="1"/>
  <c r="G416" i="1"/>
  <c r="G417" i="1"/>
  <c r="G415" i="1"/>
  <c r="G428" i="1"/>
  <c r="H415" i="1"/>
  <c r="H416" i="1"/>
  <c r="H417" i="1"/>
  <c r="H421" i="1"/>
  <c r="H423" i="1"/>
  <c r="H424" i="1"/>
  <c r="H418" i="1"/>
  <c r="H420" i="1"/>
  <c r="H425" i="1"/>
  <c r="H419" i="1"/>
  <c r="H428" i="1"/>
  <c r="H422" i="1"/>
  <c r="G401" i="1"/>
  <c r="G405" i="1"/>
  <c r="G406" i="1"/>
  <c r="G407" i="1"/>
  <c r="G397" i="1"/>
  <c r="G398" i="1"/>
  <c r="G399" i="1"/>
  <c r="G400" i="1"/>
  <c r="G402" i="1"/>
  <c r="G403" i="1"/>
  <c r="G404" i="1"/>
  <c r="H405" i="1"/>
  <c r="H406" i="1"/>
  <c r="H407" i="1"/>
  <c r="H398" i="1"/>
  <c r="H399" i="1"/>
  <c r="H401" i="1"/>
  <c r="H400" i="1"/>
  <c r="H402" i="1"/>
  <c r="H404" i="1"/>
  <c r="H397" i="1"/>
  <c r="H403" i="1"/>
  <c r="G374" i="1"/>
  <c r="G378" i="1"/>
  <c r="G373" i="1"/>
  <c r="G375" i="1"/>
  <c r="H374" i="1"/>
  <c r="H378" i="1"/>
  <c r="H375" i="1"/>
  <c r="H373" i="1"/>
  <c r="H368" i="1"/>
  <c r="H363" i="1"/>
  <c r="H364" i="1"/>
  <c r="H365" i="1"/>
  <c r="H366" i="1"/>
  <c r="H367" i="1"/>
  <c r="G366" i="1"/>
  <c r="G368" i="1"/>
  <c r="G363" i="1"/>
  <c r="G365" i="1"/>
  <c r="G367" i="1"/>
  <c r="G369" i="1"/>
  <c r="G364" i="1"/>
  <c r="H345" i="1"/>
  <c r="H347" i="1"/>
  <c r="H348" i="1"/>
  <c r="H344" i="1"/>
  <c r="H346" i="1"/>
  <c r="G345" i="1"/>
  <c r="G344" i="1"/>
  <c r="G346" i="1"/>
  <c r="G348" i="1"/>
  <c r="G347" i="1"/>
  <c r="H326" i="1"/>
  <c r="H328" i="1"/>
  <c r="H330" i="1"/>
  <c r="H332" i="1"/>
  <c r="H327" i="1"/>
  <c r="H331" i="1"/>
  <c r="H333" i="1"/>
  <c r="H329" i="1"/>
  <c r="G326" i="1"/>
  <c r="G332" i="1"/>
  <c r="G327" i="1"/>
  <c r="G330" i="1"/>
  <c r="G331" i="1"/>
  <c r="G328" i="1"/>
  <c r="G329" i="1"/>
  <c r="G333" i="1"/>
  <c r="G277" i="1"/>
  <c r="G267" i="1"/>
  <c r="G268" i="1"/>
  <c r="G278" i="1"/>
  <c r="G281" i="1"/>
  <c r="G272" i="1"/>
  <c r="G273" i="1"/>
  <c r="G275" i="1"/>
  <c r="G264" i="1"/>
  <c r="G266" i="1"/>
  <c r="G269" i="1"/>
  <c r="G270" i="1"/>
  <c r="G271" i="1"/>
  <c r="G276" i="1"/>
  <c r="G265" i="1"/>
  <c r="G274" i="1"/>
  <c r="H274" i="1"/>
  <c r="H276" i="1"/>
  <c r="H272" i="1"/>
  <c r="H275" i="1"/>
  <c r="H264" i="1"/>
  <c r="H265" i="1"/>
  <c r="H267" i="1"/>
  <c r="H268" i="1"/>
  <c r="H273" i="1"/>
  <c r="H278" i="1"/>
  <c r="H270" i="1"/>
  <c r="H281" i="1"/>
  <c r="H266" i="1"/>
  <c r="H271" i="1"/>
  <c r="H269" i="1"/>
  <c r="H201" i="1"/>
  <c r="H197" i="1"/>
  <c r="H200" i="1"/>
  <c r="G201" i="1"/>
  <c r="G200" i="1"/>
  <c r="G195" i="1"/>
  <c r="H185" i="1"/>
  <c r="H189" i="1"/>
  <c r="H192" i="1"/>
  <c r="H186" i="1"/>
  <c r="H188" i="1"/>
  <c r="H191" i="1"/>
  <c r="H187" i="1"/>
  <c r="H190" i="1"/>
  <c r="G185" i="1"/>
  <c r="G187" i="1"/>
  <c r="G190" i="1"/>
  <c r="G192" i="1"/>
  <c r="G186" i="1"/>
  <c r="G188" i="1"/>
  <c r="G189" i="1"/>
  <c r="G191" i="1"/>
  <c r="H150" i="1"/>
  <c r="H152" i="1"/>
  <c r="H149" i="1"/>
  <c r="H153" i="1"/>
  <c r="H155" i="1"/>
  <c r="H156" i="1"/>
  <c r="H151" i="1"/>
  <c r="H154" i="1"/>
  <c r="G149" i="1"/>
  <c r="G154" i="1"/>
  <c r="G151" i="1"/>
  <c r="G156" i="1"/>
  <c r="G150" i="1"/>
  <c r="G152" i="1"/>
  <c r="G153" i="1"/>
  <c r="G155" i="1"/>
  <c r="H145" i="1"/>
  <c r="H144" i="1"/>
  <c r="H135" i="1"/>
  <c r="H136" i="1"/>
  <c r="H138" i="1"/>
  <c r="H141" i="1"/>
  <c r="H134" i="1"/>
  <c r="H139" i="1"/>
  <c r="H133" i="1"/>
  <c r="H137" i="1"/>
  <c r="H140" i="1"/>
  <c r="G133" i="1"/>
  <c r="G135" i="1"/>
  <c r="G136" i="1"/>
  <c r="G137" i="1"/>
  <c r="G139" i="1"/>
  <c r="G134" i="1"/>
  <c r="G145" i="1"/>
  <c r="G144" i="1"/>
  <c r="G141" i="1"/>
  <c r="G138" i="1"/>
  <c r="G140" i="1"/>
  <c r="H61" i="1"/>
  <c r="H107" i="1"/>
  <c r="H108" i="1"/>
  <c r="H109" i="1"/>
  <c r="H111" i="1"/>
  <c r="H113" i="1"/>
  <c r="H104" i="1"/>
  <c r="H110" i="1"/>
  <c r="H112" i="1"/>
  <c r="H103" i="1"/>
  <c r="H106" i="1"/>
  <c r="H114" i="1"/>
  <c r="H105" i="1"/>
  <c r="G111" i="1"/>
  <c r="G112" i="1"/>
  <c r="G113" i="1"/>
  <c r="G114" i="1"/>
  <c r="G109" i="1"/>
  <c r="G110" i="1"/>
  <c r="G103" i="1"/>
  <c r="G104" i="1"/>
  <c r="G105" i="1"/>
  <c r="G106" i="1"/>
  <c r="G107" i="1"/>
  <c r="G108" i="1"/>
  <c r="H56" i="1"/>
  <c r="H57" i="1"/>
  <c r="H49" i="1"/>
  <c r="H59" i="1"/>
  <c r="H60" i="1"/>
  <c r="H58" i="1"/>
  <c r="H50" i="1"/>
  <c r="H51" i="1"/>
  <c r="H55" i="1"/>
  <c r="H52" i="1"/>
  <c r="G56" i="1"/>
  <c r="G57" i="1"/>
  <c r="G58" i="1"/>
  <c r="G59" i="1"/>
  <c r="G55" i="1"/>
  <c r="G52" i="1"/>
  <c r="G60" i="1"/>
  <c r="G49" i="1"/>
  <c r="G50" i="1"/>
  <c r="G51" i="1"/>
  <c r="G61" i="1"/>
  <c r="H39" i="1"/>
  <c r="H40" i="1"/>
  <c r="H41" i="1"/>
  <c r="H37" i="1"/>
  <c r="H42" i="1"/>
  <c r="H38" i="1"/>
  <c r="G37" i="1"/>
  <c r="G39" i="1"/>
  <c r="G40" i="1"/>
  <c r="G42" i="1"/>
  <c r="G38" i="1"/>
  <c r="G41" i="1"/>
  <c r="H53" i="1"/>
  <c r="H7" i="1"/>
  <c r="H9" i="1"/>
  <c r="H10" i="1"/>
  <c r="H11" i="1"/>
  <c r="H12" i="1"/>
  <c r="H13" i="1"/>
  <c r="H15" i="1"/>
  <c r="H8" i="1"/>
  <c r="H14" i="1"/>
  <c r="H16" i="1"/>
  <c r="H17" i="1"/>
  <c r="G53" i="1"/>
  <c r="G15" i="1"/>
  <c r="G16" i="1"/>
  <c r="G17" i="1"/>
  <c r="G7" i="1"/>
  <c r="G8" i="1"/>
  <c r="G9" i="1"/>
  <c r="G10" i="1"/>
  <c r="G11" i="1"/>
  <c r="G12" i="1"/>
  <c r="J12" i="1" s="1"/>
  <c r="G13" i="1"/>
  <c r="G14" i="1"/>
  <c r="H445" i="1"/>
  <c r="H413" i="1"/>
  <c r="H394" i="1"/>
  <c r="H362" i="1"/>
  <c r="H288" i="1"/>
  <c r="H304" i="1"/>
  <c r="H320" i="1"/>
  <c r="H208" i="1"/>
  <c r="H224" i="1"/>
  <c r="H240" i="1"/>
  <c r="H195" i="1"/>
  <c r="H175" i="1"/>
  <c r="H119" i="1"/>
  <c r="H118" i="1"/>
  <c r="H77" i="1"/>
  <c r="H24" i="1"/>
  <c r="H2" i="1"/>
  <c r="H396" i="1"/>
  <c r="H290" i="1"/>
  <c r="H322" i="1"/>
  <c r="H226" i="1"/>
  <c r="H161" i="1"/>
  <c r="H121" i="1"/>
  <c r="H87" i="1"/>
  <c r="H26" i="1"/>
  <c r="H358" i="1"/>
  <c r="H205" i="1"/>
  <c r="H132" i="1"/>
  <c r="H446" i="1"/>
  <c r="H414" i="1"/>
  <c r="H395" i="1"/>
  <c r="H289" i="1"/>
  <c r="H305" i="1"/>
  <c r="H321" i="1"/>
  <c r="H209" i="1"/>
  <c r="H225" i="1"/>
  <c r="H241" i="1"/>
  <c r="H160" i="1"/>
  <c r="H176" i="1"/>
  <c r="H120" i="1"/>
  <c r="H88" i="1"/>
  <c r="H78" i="1"/>
  <c r="H25" i="1"/>
  <c r="H3" i="1"/>
  <c r="H447" i="1"/>
  <c r="H351" i="1"/>
  <c r="H306" i="1"/>
  <c r="H210" i="1"/>
  <c r="H242" i="1"/>
  <c r="H177" i="1"/>
  <c r="H89" i="1"/>
  <c r="H79" i="1"/>
  <c r="H4" i="1"/>
  <c r="H73" i="1"/>
  <c r="H221" i="1"/>
  <c r="H448" i="1"/>
  <c r="H410" i="1"/>
  <c r="H337" i="1"/>
  <c r="H291" i="1"/>
  <c r="H307" i="1"/>
  <c r="H323" i="1"/>
  <c r="H211" i="1"/>
  <c r="H227" i="1"/>
  <c r="H243" i="1"/>
  <c r="H162" i="1"/>
  <c r="H178" i="1"/>
  <c r="H122" i="1"/>
  <c r="H90" i="1"/>
  <c r="H64" i="1"/>
  <c r="H80" i="1"/>
  <c r="H27" i="1"/>
  <c r="H5" i="1"/>
  <c r="H341" i="1"/>
  <c r="H311" i="1"/>
  <c r="H247" i="1"/>
  <c r="H94" i="1"/>
  <c r="H432" i="1"/>
  <c r="H296" i="1"/>
  <c r="H232" i="1"/>
  <c r="H183" i="1"/>
  <c r="H46" i="1"/>
  <c r="H300" i="1"/>
  <c r="H36" i="1"/>
  <c r="H301" i="1"/>
  <c r="H74" i="1"/>
  <c r="H449" i="1"/>
  <c r="H382" i="1"/>
  <c r="H381" i="1"/>
  <c r="H338" i="1"/>
  <c r="H292" i="1"/>
  <c r="H308" i="1"/>
  <c r="H324" i="1"/>
  <c r="H212" i="1"/>
  <c r="H228" i="1"/>
  <c r="H244" i="1"/>
  <c r="H163" i="1"/>
  <c r="H179" i="1"/>
  <c r="H123" i="1"/>
  <c r="H91" i="1"/>
  <c r="H65" i="1"/>
  <c r="H81" i="1"/>
  <c r="H28" i="1"/>
  <c r="H6" i="1"/>
  <c r="H353" i="1"/>
  <c r="H166" i="1"/>
  <c r="H68" i="1"/>
  <c r="H386" i="1"/>
  <c r="H312" i="1"/>
  <c r="H248" i="1"/>
  <c r="H69" i="1"/>
  <c r="H261" i="1"/>
  <c r="H171" i="1"/>
  <c r="H431" i="1"/>
  <c r="H159" i="1"/>
  <c r="H450" i="1"/>
  <c r="H383" i="1"/>
  <c r="H372" i="1"/>
  <c r="H339" i="1"/>
  <c r="H293" i="1"/>
  <c r="H309" i="1"/>
  <c r="H325" i="1"/>
  <c r="H213" i="1"/>
  <c r="H229" i="1"/>
  <c r="H245" i="1"/>
  <c r="H164" i="1"/>
  <c r="H180" i="1"/>
  <c r="H124" i="1"/>
  <c r="H92" i="1"/>
  <c r="H66" i="1"/>
  <c r="H82" i="1"/>
  <c r="H29" i="1"/>
  <c r="H385" i="1"/>
  <c r="H295" i="1"/>
  <c r="H231" i="1"/>
  <c r="H126" i="1"/>
  <c r="H31" i="1"/>
  <c r="H354" i="1"/>
  <c r="H284" i="1"/>
  <c r="H167" i="1"/>
  <c r="H95" i="1"/>
  <c r="H72" i="1"/>
  <c r="H35" i="1"/>
  <c r="H220" i="1"/>
  <c r="H131" i="1"/>
  <c r="H359" i="1"/>
  <c r="H172" i="1"/>
  <c r="H451" i="1"/>
  <c r="H384" i="1"/>
  <c r="H352" i="1"/>
  <c r="H340" i="1"/>
  <c r="H294" i="1"/>
  <c r="H310" i="1"/>
  <c r="H214" i="1"/>
  <c r="H230" i="1"/>
  <c r="H246" i="1"/>
  <c r="H165" i="1"/>
  <c r="H181" i="1"/>
  <c r="H125" i="1"/>
  <c r="H93" i="1"/>
  <c r="H67" i="1"/>
  <c r="H30" i="1"/>
  <c r="H443" i="1"/>
  <c r="H215" i="1"/>
  <c r="H182" i="1"/>
  <c r="H63" i="1"/>
  <c r="H342" i="1"/>
  <c r="H216" i="1"/>
  <c r="H127" i="1"/>
  <c r="H32" i="1"/>
  <c r="H336" i="1"/>
  <c r="H99" i="1"/>
  <c r="H317" i="1"/>
  <c r="H21" i="1"/>
  <c r="H433" i="1"/>
  <c r="H387" i="1"/>
  <c r="H355" i="1"/>
  <c r="H343" i="1"/>
  <c r="H297" i="1"/>
  <c r="H313" i="1"/>
  <c r="H262" i="1"/>
  <c r="H217" i="1"/>
  <c r="H233" i="1"/>
  <c r="H249" i="1"/>
  <c r="H168" i="1"/>
  <c r="H184" i="1"/>
  <c r="H128" i="1"/>
  <c r="H96" i="1"/>
  <c r="H70" i="1"/>
  <c r="H47" i="1"/>
  <c r="H33" i="1"/>
  <c r="H97" i="1"/>
  <c r="H48" i="1"/>
  <c r="H435" i="1"/>
  <c r="H357" i="1"/>
  <c r="H315" i="1"/>
  <c r="H219" i="1"/>
  <c r="H98" i="1"/>
  <c r="H390" i="1"/>
  <c r="H236" i="1"/>
  <c r="H391" i="1"/>
  <c r="H204" i="1"/>
  <c r="H434" i="1"/>
  <c r="H388" i="1"/>
  <c r="H356" i="1"/>
  <c r="H298" i="1"/>
  <c r="H314" i="1"/>
  <c r="H263" i="1"/>
  <c r="H218" i="1"/>
  <c r="H234" i="1"/>
  <c r="H250" i="1"/>
  <c r="H169" i="1"/>
  <c r="H129" i="1"/>
  <c r="H71" i="1"/>
  <c r="H34" i="1"/>
  <c r="H389" i="1"/>
  <c r="H299" i="1"/>
  <c r="H277" i="1"/>
  <c r="H235" i="1"/>
  <c r="H170" i="1"/>
  <c r="H130" i="1"/>
  <c r="H316" i="1"/>
  <c r="H45" i="1"/>
  <c r="H237" i="1"/>
  <c r="H411" i="1"/>
  <c r="H392" i="1"/>
  <c r="H360" i="1"/>
  <c r="H286" i="1"/>
  <c r="H302" i="1"/>
  <c r="H318" i="1"/>
  <c r="H206" i="1"/>
  <c r="H222" i="1"/>
  <c r="H238" i="1"/>
  <c r="H196" i="1"/>
  <c r="H173" i="1"/>
  <c r="H101" i="1"/>
  <c r="H75" i="1"/>
  <c r="H22" i="1"/>
  <c r="H444" i="1"/>
  <c r="H412" i="1"/>
  <c r="H393" i="1"/>
  <c r="H361" i="1"/>
  <c r="H287" i="1"/>
  <c r="H303" i="1"/>
  <c r="H319" i="1"/>
  <c r="H207" i="1"/>
  <c r="H223" i="1"/>
  <c r="H239" i="1"/>
  <c r="H174" i="1"/>
  <c r="H148" i="1"/>
  <c r="H102" i="1"/>
  <c r="H76" i="1"/>
  <c r="H23" i="1"/>
  <c r="H20" i="1"/>
  <c r="H285" i="1"/>
  <c r="H100" i="1"/>
  <c r="G388" i="1"/>
  <c r="G235" i="1"/>
  <c r="G358" i="1"/>
  <c r="G131" i="1"/>
  <c r="G431" i="1"/>
  <c r="G391" i="1"/>
  <c r="G359" i="1"/>
  <c r="G285" i="1"/>
  <c r="G301" i="1"/>
  <c r="G317" i="1"/>
  <c r="G205" i="1"/>
  <c r="G221" i="1"/>
  <c r="G237" i="1"/>
  <c r="G204" i="1"/>
  <c r="G172" i="1"/>
  <c r="G159" i="1"/>
  <c r="G132" i="1"/>
  <c r="G100" i="1"/>
  <c r="G74" i="1"/>
  <c r="G21" i="1"/>
  <c r="G445" i="1"/>
  <c r="G288" i="1"/>
  <c r="G320" i="1"/>
  <c r="G224" i="1"/>
  <c r="G24" i="1"/>
  <c r="G414" i="1"/>
  <c r="G395" i="1"/>
  <c r="G305" i="1"/>
  <c r="G209" i="1"/>
  <c r="G241" i="1"/>
  <c r="G176" i="1"/>
  <c r="G25" i="1"/>
  <c r="G447" i="1"/>
  <c r="G351" i="1"/>
  <c r="G210" i="1"/>
  <c r="G161" i="1"/>
  <c r="G89" i="1"/>
  <c r="G26" i="1"/>
  <c r="G82" i="1"/>
  <c r="G352" i="1"/>
  <c r="G230" i="1"/>
  <c r="G181" i="1"/>
  <c r="G250" i="1"/>
  <c r="G48" i="1"/>
  <c r="G299" i="1"/>
  <c r="G170" i="1"/>
  <c r="G300" i="1"/>
  <c r="G220" i="1"/>
  <c r="G45" i="1"/>
  <c r="G411" i="1"/>
  <c r="G392" i="1"/>
  <c r="G360" i="1"/>
  <c r="G286" i="1"/>
  <c r="G302" i="1"/>
  <c r="G318" i="1"/>
  <c r="G206" i="1"/>
  <c r="G222" i="1"/>
  <c r="G238" i="1"/>
  <c r="G196" i="1"/>
  <c r="G173" i="1"/>
  <c r="G101" i="1"/>
  <c r="G75" i="1"/>
  <c r="G22" i="1"/>
  <c r="G413" i="1"/>
  <c r="G362" i="1"/>
  <c r="G120" i="1"/>
  <c r="G3" i="1"/>
  <c r="G396" i="1"/>
  <c r="G306" i="1"/>
  <c r="G226" i="1"/>
  <c r="G177" i="1"/>
  <c r="G87" i="1"/>
  <c r="G4" i="1"/>
  <c r="G384" i="1"/>
  <c r="G246" i="1"/>
  <c r="G67" i="1"/>
  <c r="G234" i="1"/>
  <c r="G97" i="1"/>
  <c r="G389" i="1"/>
  <c r="G390" i="1"/>
  <c r="G171" i="1"/>
  <c r="G444" i="1"/>
  <c r="G412" i="1"/>
  <c r="G393" i="1"/>
  <c r="G361" i="1"/>
  <c r="G287" i="1"/>
  <c r="G303" i="1"/>
  <c r="G319" i="1"/>
  <c r="G207" i="1"/>
  <c r="G223" i="1"/>
  <c r="G239" i="1"/>
  <c r="G197" i="1"/>
  <c r="G174" i="1"/>
  <c r="G148" i="1"/>
  <c r="G102" i="1"/>
  <c r="G76" i="1"/>
  <c r="G23" i="1"/>
  <c r="G20" i="1"/>
  <c r="G394" i="1"/>
  <c r="G304" i="1"/>
  <c r="G208" i="1"/>
  <c r="G240" i="1"/>
  <c r="G175" i="1"/>
  <c r="G119" i="1"/>
  <c r="G118" i="1"/>
  <c r="G77" i="1"/>
  <c r="G2" i="1"/>
  <c r="G446" i="1"/>
  <c r="G289" i="1"/>
  <c r="G321" i="1"/>
  <c r="G225" i="1"/>
  <c r="G160" i="1"/>
  <c r="G88" i="1"/>
  <c r="G78" i="1"/>
  <c r="G290" i="1"/>
  <c r="G322" i="1"/>
  <c r="G242" i="1"/>
  <c r="G121" i="1"/>
  <c r="G79" i="1"/>
  <c r="G29" i="1"/>
  <c r="G340" i="1"/>
  <c r="G214" i="1"/>
  <c r="G165" i="1"/>
  <c r="G93" i="1"/>
  <c r="G218" i="1"/>
  <c r="G129" i="1"/>
  <c r="G219" i="1"/>
  <c r="G98" i="1"/>
  <c r="G316" i="1"/>
  <c r="G99" i="1"/>
  <c r="G294" i="1"/>
  <c r="G315" i="1"/>
  <c r="G72" i="1"/>
  <c r="G336" i="1"/>
  <c r="G448" i="1"/>
  <c r="G410" i="1"/>
  <c r="G337" i="1"/>
  <c r="G291" i="1"/>
  <c r="G307" i="1"/>
  <c r="G323" i="1"/>
  <c r="G211" i="1"/>
  <c r="G227" i="1"/>
  <c r="G243" i="1"/>
  <c r="G162" i="1"/>
  <c r="G178" i="1"/>
  <c r="G122" i="1"/>
  <c r="G90" i="1"/>
  <c r="G64" i="1"/>
  <c r="G80" i="1"/>
  <c r="G27" i="1"/>
  <c r="G5" i="1"/>
  <c r="G449" i="1"/>
  <c r="G382" i="1"/>
  <c r="G381" i="1"/>
  <c r="G338" i="1"/>
  <c r="G292" i="1"/>
  <c r="G308" i="1"/>
  <c r="G324" i="1"/>
  <c r="G212" i="1"/>
  <c r="G228" i="1"/>
  <c r="G244" i="1"/>
  <c r="G163" i="1"/>
  <c r="G179" i="1"/>
  <c r="G123" i="1"/>
  <c r="G91" i="1"/>
  <c r="G65" i="1"/>
  <c r="G81" i="1"/>
  <c r="G28" i="1"/>
  <c r="G6" i="1"/>
  <c r="G450" i="1"/>
  <c r="G383" i="1"/>
  <c r="G372" i="1"/>
  <c r="G339" i="1"/>
  <c r="G293" i="1"/>
  <c r="G309" i="1"/>
  <c r="G325" i="1"/>
  <c r="G213" i="1"/>
  <c r="G229" i="1"/>
  <c r="G245" i="1"/>
  <c r="G164" i="1"/>
  <c r="G180" i="1"/>
  <c r="G124" i="1"/>
  <c r="G92" i="1"/>
  <c r="G66" i="1"/>
  <c r="G451" i="1"/>
  <c r="G310" i="1"/>
  <c r="G125" i="1"/>
  <c r="G30" i="1"/>
  <c r="G169" i="1"/>
  <c r="G34" i="1"/>
  <c r="G435" i="1"/>
  <c r="G261" i="1"/>
  <c r="G236" i="1"/>
  <c r="G73" i="1"/>
  <c r="G443" i="1"/>
  <c r="G385" i="1"/>
  <c r="G353" i="1"/>
  <c r="G341" i="1"/>
  <c r="G295" i="1"/>
  <c r="G311" i="1"/>
  <c r="G215" i="1"/>
  <c r="G231" i="1"/>
  <c r="G247" i="1"/>
  <c r="G166" i="1"/>
  <c r="G182" i="1"/>
  <c r="G126" i="1"/>
  <c r="G94" i="1"/>
  <c r="G68" i="1"/>
  <c r="G63" i="1"/>
  <c r="G31" i="1"/>
  <c r="G432" i="1"/>
  <c r="G386" i="1"/>
  <c r="G354" i="1"/>
  <c r="G342" i="1"/>
  <c r="G296" i="1"/>
  <c r="G312" i="1"/>
  <c r="G284" i="1"/>
  <c r="G216" i="1"/>
  <c r="G232" i="1"/>
  <c r="G248" i="1"/>
  <c r="G167" i="1"/>
  <c r="G183" i="1"/>
  <c r="G127" i="1"/>
  <c r="G95" i="1"/>
  <c r="G69" i="1"/>
  <c r="G46" i="1"/>
  <c r="G32" i="1"/>
  <c r="G433" i="1"/>
  <c r="G387" i="1"/>
  <c r="G355" i="1"/>
  <c r="G343" i="1"/>
  <c r="G297" i="1"/>
  <c r="G313" i="1"/>
  <c r="G262" i="1"/>
  <c r="G217" i="1"/>
  <c r="G233" i="1"/>
  <c r="G249" i="1"/>
  <c r="G168" i="1"/>
  <c r="G184" i="1"/>
  <c r="G128" i="1"/>
  <c r="G96" i="1"/>
  <c r="G70" i="1"/>
  <c r="G47" i="1"/>
  <c r="G33" i="1"/>
  <c r="G434" i="1"/>
  <c r="G356" i="1"/>
  <c r="G298" i="1"/>
  <c r="G314" i="1"/>
  <c r="G263" i="1"/>
  <c r="G71" i="1"/>
  <c r="G357" i="1"/>
  <c r="G130" i="1"/>
  <c r="G35" i="1"/>
  <c r="G36" i="1"/>
  <c r="J257" i="1" l="1"/>
  <c r="J83" i="1"/>
  <c r="J452" i="1"/>
  <c r="J453" i="1"/>
  <c r="J254" i="1"/>
  <c r="J252" i="1"/>
  <c r="J253" i="1"/>
  <c r="J251" i="1"/>
  <c r="J84" i="1"/>
  <c r="J258" i="1"/>
  <c r="J255" i="1"/>
  <c r="J419" i="1"/>
  <c r="J423" i="1"/>
  <c r="J416" i="1"/>
  <c r="J436" i="1"/>
  <c r="J406" i="1"/>
  <c r="J437" i="1"/>
  <c r="J439" i="1"/>
  <c r="J418" i="1"/>
  <c r="J373" i="1"/>
  <c r="J421" i="1"/>
  <c r="J440" i="1"/>
  <c r="J407" i="1"/>
  <c r="J428" i="1"/>
  <c r="J438" i="1"/>
  <c r="J401" i="1"/>
  <c r="J424" i="1"/>
  <c r="J415" i="1"/>
  <c r="J405" i="1"/>
  <c r="J417" i="1"/>
  <c r="J425" i="1"/>
  <c r="J420" i="1"/>
  <c r="J375" i="1"/>
  <c r="J403" i="1"/>
  <c r="J422" i="1"/>
  <c r="J404" i="1"/>
  <c r="J402" i="1"/>
  <c r="J400" i="1"/>
  <c r="J374" i="1"/>
  <c r="J399" i="1"/>
  <c r="J365" i="1"/>
  <c r="J398" i="1"/>
  <c r="J397" i="1"/>
  <c r="J348" i="1"/>
  <c r="J347" i="1"/>
  <c r="J363" i="1"/>
  <c r="J378" i="1"/>
  <c r="J364" i="1"/>
  <c r="J369" i="1"/>
  <c r="J138" i="1"/>
  <c r="J367" i="1"/>
  <c r="J368" i="1"/>
  <c r="J366" i="1"/>
  <c r="J265" i="1"/>
  <c r="J345" i="1"/>
  <c r="J333" i="1"/>
  <c r="J346" i="1"/>
  <c r="J331" i="1"/>
  <c r="J344" i="1"/>
  <c r="J13" i="1"/>
  <c r="J329" i="1"/>
  <c r="J328" i="1"/>
  <c r="J270" i="1"/>
  <c r="J330" i="1"/>
  <c r="J327" i="1"/>
  <c r="J332" i="1"/>
  <c r="J264" i="1"/>
  <c r="J326" i="1"/>
  <c r="J274" i="1"/>
  <c r="J276" i="1"/>
  <c r="J164" i="1"/>
  <c r="J272" i="1"/>
  <c r="J271" i="1"/>
  <c r="J189" i="1"/>
  <c r="J278" i="1"/>
  <c r="J269" i="1"/>
  <c r="J266" i="1"/>
  <c r="J275" i="1"/>
  <c r="J273" i="1"/>
  <c r="J281" i="1"/>
  <c r="J152" i="1"/>
  <c r="J201" i="1"/>
  <c r="J268" i="1"/>
  <c r="J267" i="1"/>
  <c r="J88" i="1"/>
  <c r="J192" i="1"/>
  <c r="J187" i="1"/>
  <c r="J394" i="1"/>
  <c r="J139" i="1"/>
  <c r="J155" i="1"/>
  <c r="J191" i="1"/>
  <c r="J232" i="1"/>
  <c r="J200" i="1"/>
  <c r="J136" i="1"/>
  <c r="J188" i="1"/>
  <c r="J154" i="1"/>
  <c r="J71" i="1"/>
  <c r="J247" i="1"/>
  <c r="J137" i="1"/>
  <c r="J153" i="1"/>
  <c r="J150" i="1"/>
  <c r="J186" i="1"/>
  <c r="J197" i="1"/>
  <c r="J190" i="1"/>
  <c r="J185" i="1"/>
  <c r="J133" i="1"/>
  <c r="J431" i="1"/>
  <c r="J145" i="1"/>
  <c r="J135" i="1"/>
  <c r="J105" i="1"/>
  <c r="J156" i="1"/>
  <c r="J151" i="1"/>
  <c r="J56" i="1"/>
  <c r="J103" i="1"/>
  <c r="J149" i="1"/>
  <c r="J140" i="1"/>
  <c r="J112" i="1"/>
  <c r="J141" i="1"/>
  <c r="J144" i="1"/>
  <c r="J134" i="1"/>
  <c r="J11" i="1"/>
  <c r="J217" i="1"/>
  <c r="J318" i="1"/>
  <c r="J301" i="1"/>
  <c r="J104" i="1"/>
  <c r="J114" i="1"/>
  <c r="J414" i="1"/>
  <c r="J227" i="1"/>
  <c r="J110" i="1"/>
  <c r="J387" i="1"/>
  <c r="J113" i="1"/>
  <c r="J111" i="1"/>
  <c r="J226" i="1"/>
  <c r="J108" i="1"/>
  <c r="J339" i="1"/>
  <c r="J352" i="1"/>
  <c r="J55" i="1"/>
  <c r="J107" i="1"/>
  <c r="J263" i="1"/>
  <c r="J372" i="1"/>
  <c r="J106" i="1"/>
  <c r="J109" i="1"/>
  <c r="J94" i="1"/>
  <c r="J99" i="1"/>
  <c r="J9" i="1"/>
  <c r="J215" i="1"/>
  <c r="J313" i="1"/>
  <c r="J219" i="1"/>
  <c r="J57" i="1"/>
  <c r="J48" i="1"/>
  <c r="J10" i="1"/>
  <c r="J310" i="1"/>
  <c r="J291" i="1"/>
  <c r="J337" i="1"/>
  <c r="J60" i="1"/>
  <c r="J16" i="1"/>
  <c r="J5" i="1"/>
  <c r="J410" i="1"/>
  <c r="J59" i="1"/>
  <c r="J358" i="1"/>
  <c r="J58" i="1"/>
  <c r="J132" i="1"/>
  <c r="J242" i="1"/>
  <c r="J172" i="1"/>
  <c r="J78" i="1"/>
  <c r="J51" i="1"/>
  <c r="J50" i="1"/>
  <c r="J6" i="1"/>
  <c r="J382" i="1"/>
  <c r="J93" i="1"/>
  <c r="J161" i="1"/>
  <c r="J355" i="1"/>
  <c r="J295" i="1"/>
  <c r="J52" i="1"/>
  <c r="J33" i="1"/>
  <c r="J25" i="1"/>
  <c r="J74" i="1"/>
  <c r="J39" i="1"/>
  <c r="J64" i="1"/>
  <c r="J336" i="1"/>
  <c r="J223" i="1"/>
  <c r="J246" i="1"/>
  <c r="J433" i="1"/>
  <c r="J131" i="1"/>
  <c r="J128" i="1"/>
  <c r="J95" i="1"/>
  <c r="J236" i="1"/>
  <c r="J130" i="1"/>
  <c r="J294" i="1"/>
  <c r="J196" i="1"/>
  <c r="J126" i="1"/>
  <c r="J208" i="1"/>
  <c r="J287" i="1"/>
  <c r="J49" i="1"/>
  <c r="J216" i="1"/>
  <c r="J30" i="1"/>
  <c r="J292" i="1"/>
  <c r="J323" i="1"/>
  <c r="J23" i="1"/>
  <c r="J444" i="1"/>
  <c r="J396" i="1"/>
  <c r="J24" i="1"/>
  <c r="J284" i="1"/>
  <c r="J7" i="1"/>
  <c r="J341" i="1"/>
  <c r="J81" i="1"/>
  <c r="J446" i="1"/>
  <c r="J17" i="1"/>
  <c r="J41" i="1"/>
  <c r="J38" i="1"/>
  <c r="J15" i="1"/>
  <c r="J42" i="1"/>
  <c r="J40" i="1"/>
  <c r="J118" i="1"/>
  <c r="J63" i="1"/>
  <c r="J170" i="1"/>
  <c r="J229" i="1"/>
  <c r="J163" i="1"/>
  <c r="J122" i="1"/>
  <c r="J175" i="1"/>
  <c r="J384" i="1"/>
  <c r="J388" i="1"/>
  <c r="J37" i="1"/>
  <c r="J127" i="1"/>
  <c r="J79" i="1"/>
  <c r="J101" i="1"/>
  <c r="J96" i="1"/>
  <c r="J69" i="1"/>
  <c r="J73" i="1"/>
  <c r="J90" i="1"/>
  <c r="J319" i="1"/>
  <c r="J241" i="1"/>
  <c r="J357" i="1"/>
  <c r="J435" i="1"/>
  <c r="J243" i="1"/>
  <c r="J316" i="1"/>
  <c r="J4" i="1"/>
  <c r="J308" i="1"/>
  <c r="J211" i="1"/>
  <c r="J20" i="1"/>
  <c r="J412" i="1"/>
  <c r="J306" i="1"/>
  <c r="J206" i="1"/>
  <c r="J181" i="1"/>
  <c r="J204" i="1"/>
  <c r="J314" i="1"/>
  <c r="J383" i="1"/>
  <c r="J307" i="1"/>
  <c r="J225" i="1"/>
  <c r="J76" i="1"/>
  <c r="J14" i="1"/>
  <c r="J162" i="1"/>
  <c r="J222" i="1"/>
  <c r="J298" i="1"/>
  <c r="J450" i="1"/>
  <c r="J205" i="1"/>
  <c r="J160" i="1"/>
  <c r="J297" i="1"/>
  <c r="J451" i="1"/>
  <c r="J261" i="1"/>
  <c r="J240" i="1"/>
  <c r="J343" i="1"/>
  <c r="J356" i="1"/>
  <c r="J66" i="1"/>
  <c r="J28" i="1"/>
  <c r="J449" i="1"/>
  <c r="J165" i="1"/>
  <c r="J148" i="1"/>
  <c r="J89" i="1"/>
  <c r="J224" i="1"/>
  <c r="J178" i="1"/>
  <c r="J27" i="1"/>
  <c r="J448" i="1"/>
  <c r="J80" i="1"/>
  <c r="J29" i="1"/>
  <c r="J8" i="1"/>
  <c r="J3" i="1"/>
  <c r="J125" i="1"/>
  <c r="J129" i="1"/>
  <c r="J171" i="1"/>
  <c r="J289" i="1"/>
  <c r="J360" i="1"/>
  <c r="J317" i="1"/>
  <c r="J386" i="1"/>
  <c r="J353" i="1"/>
  <c r="J92" i="1"/>
  <c r="J214" i="1"/>
  <c r="J174" i="1"/>
  <c r="J411" i="1"/>
  <c r="J320" i="1"/>
  <c r="J342" i="1"/>
  <c r="J26" i="1"/>
  <c r="J354" i="1"/>
  <c r="J389" i="1"/>
  <c r="J392" i="1"/>
  <c r="J32" i="1"/>
  <c r="J124" i="1"/>
  <c r="J234" i="1"/>
  <c r="J302" i="1"/>
  <c r="J362" i="1"/>
  <c r="J195" i="1"/>
  <c r="J434" i="1"/>
  <c r="J70" i="1"/>
  <c r="J351" i="1"/>
  <c r="J312" i="1"/>
  <c r="J390" i="1"/>
  <c r="J123" i="1"/>
  <c r="J300" i="1"/>
  <c r="J35" i="1"/>
  <c r="J68" i="1"/>
  <c r="J245" i="1"/>
  <c r="J179" i="1"/>
  <c r="J72" i="1"/>
  <c r="J121" i="1"/>
  <c r="J119" i="1"/>
  <c r="J207" i="1"/>
  <c r="J21" i="1"/>
  <c r="J184" i="1"/>
  <c r="J100" i="1"/>
  <c r="J249" i="1"/>
  <c r="J167" i="1"/>
  <c r="J325" i="1"/>
  <c r="J228" i="1"/>
  <c r="J290" i="1"/>
  <c r="J87" i="1"/>
  <c r="J233" i="1"/>
  <c r="J248" i="1"/>
  <c r="J166" i="1"/>
  <c r="J34" i="1"/>
  <c r="J309" i="1"/>
  <c r="J212" i="1"/>
  <c r="J304" i="1"/>
  <c r="J361" i="1"/>
  <c r="J177" i="1"/>
  <c r="J238" i="1"/>
  <c r="J250" i="1"/>
  <c r="J209" i="1"/>
  <c r="J230" i="1"/>
  <c r="J231" i="1"/>
  <c r="J221" i="1"/>
  <c r="J296" i="1"/>
  <c r="J311" i="1"/>
  <c r="J381" i="1"/>
  <c r="J218" i="1"/>
  <c r="J321" i="1"/>
  <c r="J102" i="1"/>
  <c r="J120" i="1"/>
  <c r="J286" i="1"/>
  <c r="J82" i="1"/>
  <c r="J413" i="1"/>
  <c r="J97" i="1"/>
  <c r="J385" i="1"/>
  <c r="J65" i="1"/>
  <c r="J340" i="1"/>
  <c r="J2" i="1"/>
  <c r="J22" i="1"/>
  <c r="J45" i="1"/>
  <c r="J210" i="1"/>
  <c r="J288" i="1"/>
  <c r="J359" i="1"/>
  <c r="J285" i="1"/>
  <c r="J36" i="1"/>
  <c r="J47" i="1"/>
  <c r="J432" i="1"/>
  <c r="J46" i="1"/>
  <c r="J31" i="1"/>
  <c r="J443" i="1"/>
  <c r="J180" i="1"/>
  <c r="J91" i="1"/>
  <c r="J77" i="1"/>
  <c r="J239" i="1"/>
  <c r="J67" i="1"/>
  <c r="J75" i="1"/>
  <c r="J220" i="1"/>
  <c r="J445" i="1"/>
  <c r="J391" i="1"/>
  <c r="J447" i="1"/>
  <c r="J315" i="1"/>
  <c r="J277" i="1"/>
  <c r="J168" i="1"/>
  <c r="J183" i="1"/>
  <c r="J213" i="1"/>
  <c r="J244" i="1"/>
  <c r="J322" i="1"/>
  <c r="J303" i="1"/>
  <c r="J173" i="1"/>
  <c r="J299" i="1"/>
  <c r="J176" i="1"/>
  <c r="J235" i="1"/>
  <c r="J182" i="1"/>
  <c r="J159" i="1"/>
  <c r="J169" i="1"/>
  <c r="J293" i="1"/>
  <c r="J324" i="1"/>
  <c r="J98" i="1"/>
  <c r="J393" i="1"/>
  <c r="J305" i="1"/>
  <c r="J262" i="1"/>
  <c r="J395" i="1"/>
  <c r="J237" i="1"/>
  <c r="J338" i="1"/>
  <c r="K379" i="1" l="1"/>
  <c r="J376" i="1"/>
  <c r="J429" i="1"/>
  <c r="K142" i="1"/>
  <c r="K370" i="1"/>
  <c r="K116" i="1"/>
  <c r="J116" i="1"/>
  <c r="K429" i="1"/>
  <c r="K202" i="1"/>
  <c r="K282" i="1"/>
  <c r="J282" i="1"/>
  <c r="K146" i="1"/>
  <c r="J146" i="1"/>
  <c r="J198" i="1"/>
  <c r="J61" i="1"/>
  <c r="K61" i="1"/>
  <c r="J53" i="1"/>
  <c r="K157" i="1"/>
  <c r="J157" i="1"/>
  <c r="K198" i="1"/>
  <c r="J426" i="1"/>
  <c r="J370" i="1"/>
  <c r="K43" i="1"/>
  <c r="K85" i="1"/>
  <c r="K426" i="1"/>
  <c r="J334" i="1"/>
  <c r="K259" i="1"/>
  <c r="K334" i="1"/>
  <c r="J259" i="1"/>
  <c r="K279" i="1"/>
  <c r="J43" i="1"/>
  <c r="K441" i="1"/>
  <c r="J441" i="1"/>
  <c r="J18" i="1"/>
  <c r="K18" i="1"/>
  <c r="K349" i="1"/>
  <c r="K454" i="1"/>
  <c r="J454" i="1"/>
  <c r="J193" i="1"/>
  <c r="K193" i="1"/>
  <c r="J142" i="1"/>
  <c r="K408" i="1"/>
  <c r="J408" i="1"/>
  <c r="J349" i="1"/>
  <c r="J85" i="1"/>
  <c r="K376" i="1" l="1"/>
  <c r="K53" i="1"/>
  <c r="J279" i="1"/>
  <c r="M284" i="1"/>
</calcChain>
</file>

<file path=xl/sharedStrings.xml><?xml version="1.0" encoding="utf-8"?>
<sst xmlns="http://schemas.openxmlformats.org/spreadsheetml/2006/main" count="1030" uniqueCount="522">
  <si>
    <t>Alba</t>
  </si>
  <si>
    <t>Ciugud</t>
  </si>
  <si>
    <t>Meteş</t>
  </si>
  <si>
    <t>Poşaga</t>
  </si>
  <si>
    <t>Râmeţ</t>
  </si>
  <si>
    <t>Săsciori</t>
  </si>
  <si>
    <t>Şona</t>
  </si>
  <si>
    <t>Total</t>
  </si>
  <si>
    <t>Bacău</t>
  </si>
  <si>
    <t>Agăş</t>
  </si>
  <si>
    <t>Asău</t>
  </si>
  <si>
    <t>Dărmăneşti</t>
  </si>
  <si>
    <t>Ghimeş-Făget</t>
  </si>
  <si>
    <t>Palanca</t>
  </si>
  <si>
    <t>Bistrița-Năsăud</t>
  </si>
  <si>
    <t>Beclean</t>
  </si>
  <si>
    <t>Cetate</t>
  </si>
  <si>
    <t>Dumitriţa</t>
  </si>
  <si>
    <t>Ilva mică</t>
  </si>
  <si>
    <t>Lechinţa</t>
  </si>
  <si>
    <t>Leşu</t>
  </si>
  <si>
    <t>Mărişelu</t>
  </si>
  <si>
    <t>Matei</t>
  </si>
  <si>
    <t>Milaş</t>
  </si>
  <si>
    <t>Monor</t>
  </si>
  <si>
    <t>Nuşeni</t>
  </si>
  <si>
    <t>Rodna</t>
  </si>
  <si>
    <t>Romuli</t>
  </si>
  <si>
    <t>Şieu</t>
  </si>
  <si>
    <t>Teaca</t>
  </si>
  <si>
    <t>Telciu</t>
  </si>
  <si>
    <t>Urmeniş</t>
  </si>
  <si>
    <t>Brașov</t>
  </si>
  <si>
    <t>Buneşti</t>
  </si>
  <si>
    <t>Caţa</t>
  </si>
  <si>
    <t>Făgăraş</t>
  </si>
  <si>
    <t>Fundata</t>
  </si>
  <si>
    <t>Hoghiz</t>
  </si>
  <si>
    <t>Homorod</t>
  </si>
  <si>
    <t>Jibert</t>
  </si>
  <si>
    <t>Mândra</t>
  </si>
  <si>
    <t>Moieciu</t>
  </si>
  <si>
    <t>Racoş</t>
  </si>
  <si>
    <t>Rupea</t>
  </si>
  <si>
    <t>Săcele</t>
  </si>
  <si>
    <t>Şercaia</t>
  </si>
  <si>
    <t>Şinca</t>
  </si>
  <si>
    <t>Şoarş</t>
  </si>
  <si>
    <t>Tărlungeni</t>
  </si>
  <si>
    <t>Teliu</t>
  </si>
  <si>
    <t>Buzău</t>
  </si>
  <si>
    <t>Bisoca</t>
  </si>
  <si>
    <t>Căneşti</t>
  </si>
  <si>
    <t>Cernăteşti</t>
  </si>
  <si>
    <t>Chiliile</t>
  </si>
  <si>
    <t>Chiojdu</t>
  </si>
  <si>
    <t>Colţi</t>
  </si>
  <si>
    <t>Măgura</t>
  </si>
  <si>
    <t>Mărgăriteşti</t>
  </si>
  <si>
    <t>Nehoiu</t>
  </si>
  <si>
    <t>Odăile</t>
  </si>
  <si>
    <t>Pardoşi</t>
  </si>
  <si>
    <t>Pătârlagele</t>
  </si>
  <si>
    <t>Săruleşti</t>
  </si>
  <si>
    <t>Scorţoasa</t>
  </si>
  <si>
    <t>Siriu</t>
  </si>
  <si>
    <t>Topliceni</t>
  </si>
  <si>
    <t>Cluj</t>
  </si>
  <si>
    <t>Chiuieşti</t>
  </si>
  <si>
    <t>Ţaga</t>
  </si>
  <si>
    <t>Covasna</t>
  </si>
  <si>
    <t>Aita mare</t>
  </si>
  <si>
    <t>Arcuş</t>
  </si>
  <si>
    <t>Baraolt</t>
  </si>
  <si>
    <t>Barcani</t>
  </si>
  <si>
    <t>Băţani</t>
  </si>
  <si>
    <t>Belin</t>
  </si>
  <si>
    <t>Bixad</t>
  </si>
  <si>
    <t>Bodoc</t>
  </si>
  <si>
    <t>Brăduţ</t>
  </si>
  <si>
    <t>Breţcu</t>
  </si>
  <si>
    <t>Catalina</t>
  </si>
  <si>
    <t>Cernat</t>
  </si>
  <si>
    <t>Estelnic</t>
  </si>
  <si>
    <t>Ghidfalău</t>
  </si>
  <si>
    <t>Hăghig</t>
  </si>
  <si>
    <t>Lemnia</t>
  </si>
  <si>
    <t>Malnaş</t>
  </si>
  <si>
    <t>Mereşti</t>
  </si>
  <si>
    <t>Ojdula</t>
  </si>
  <si>
    <t>Poian</t>
  </si>
  <si>
    <t>Sânzieni</t>
  </si>
  <si>
    <t>Sita buzăului</t>
  </si>
  <si>
    <t>Turia</t>
  </si>
  <si>
    <t>Vâlcele</t>
  </si>
  <si>
    <t>Vârghiş</t>
  </si>
  <si>
    <t>Zăbala</t>
  </si>
  <si>
    <t>Harghita</t>
  </si>
  <si>
    <t>Atid</t>
  </si>
  <si>
    <t>Avrămeşti</t>
  </si>
  <si>
    <t>Bilbor</t>
  </si>
  <si>
    <t>Brădeşti</t>
  </si>
  <si>
    <t>Căpâlniţa</t>
  </si>
  <si>
    <t>Cârţa</t>
  </si>
  <si>
    <t>Ciucsângeorgiu</t>
  </si>
  <si>
    <t>Ciumani</t>
  </si>
  <si>
    <t>Corbu</t>
  </si>
  <si>
    <t>Cozmeni</t>
  </si>
  <si>
    <t>Cristuru secuiesc</t>
  </si>
  <si>
    <t>Dârjiu</t>
  </si>
  <si>
    <t>Dealu</t>
  </si>
  <si>
    <t>Ditrău</t>
  </si>
  <si>
    <t>Feliceni</t>
  </si>
  <si>
    <t>Gheorgheni</t>
  </si>
  <si>
    <t>Joseni</t>
  </si>
  <si>
    <t>Lăzarea</t>
  </si>
  <si>
    <t>Lueta</t>
  </si>
  <si>
    <t>Lunca de jos</t>
  </si>
  <si>
    <t>Lupeni</t>
  </si>
  <si>
    <t>Mărtiniş</t>
  </si>
  <si>
    <t>Mihăileni</t>
  </si>
  <si>
    <t>Mugeni</t>
  </si>
  <si>
    <t>Ocland</t>
  </si>
  <si>
    <t>Odorheiu secuiesc</t>
  </si>
  <si>
    <t>Plăieşii de jos</t>
  </si>
  <si>
    <t>Praid</t>
  </si>
  <si>
    <t>Remetea</t>
  </si>
  <si>
    <t>Săcel</t>
  </si>
  <si>
    <t>Sândominic</t>
  </si>
  <si>
    <t>Sânmartin</t>
  </si>
  <si>
    <t>Sânsimion</t>
  </si>
  <si>
    <t>Secuieni</t>
  </si>
  <si>
    <t>Siculeni</t>
  </si>
  <si>
    <t>Şimoneşti</t>
  </si>
  <si>
    <t>Subcetate</t>
  </si>
  <si>
    <t>Suseni</t>
  </si>
  <si>
    <t>Tomeşti</t>
  </si>
  <si>
    <t>Topliţa</t>
  </si>
  <si>
    <t>Tuşnad</t>
  </si>
  <si>
    <t>Vărşag</t>
  </si>
  <si>
    <t>Voşlăbeni</t>
  </si>
  <si>
    <t>Zetea</t>
  </si>
  <si>
    <t>Hunedoara</t>
  </si>
  <si>
    <t>Balşa</t>
  </si>
  <si>
    <t>Petroşani</t>
  </si>
  <si>
    <t>Pui</t>
  </si>
  <si>
    <t>Vulcan</t>
  </si>
  <si>
    <t>Mureș</t>
  </si>
  <si>
    <t>Albeşti</t>
  </si>
  <si>
    <t>Aluniş</t>
  </si>
  <si>
    <t>Apold</t>
  </si>
  <si>
    <t>Bahnea</t>
  </si>
  <si>
    <t>Bălăuşeri</t>
  </si>
  <si>
    <t>Batoş</t>
  </si>
  <si>
    <t>Bereni</t>
  </si>
  <si>
    <t>Brâncoveneşti</t>
  </si>
  <si>
    <t>Breaza</t>
  </si>
  <si>
    <t>Chiheru de jos</t>
  </si>
  <si>
    <t>Corunca</t>
  </si>
  <si>
    <t>Crăciuneşti</t>
  </si>
  <si>
    <t>Daneş</t>
  </si>
  <si>
    <t>Deda</t>
  </si>
  <si>
    <t>Ernei</t>
  </si>
  <si>
    <t>Fântânele</t>
  </si>
  <si>
    <t>Ghindari</t>
  </si>
  <si>
    <t>Gorneşti</t>
  </si>
  <si>
    <t>Gurghiu</t>
  </si>
  <si>
    <t>Hodac</t>
  </si>
  <si>
    <t>Hodoşa</t>
  </si>
  <si>
    <t>Ibăneşti</t>
  </si>
  <si>
    <t>Lunca</t>
  </si>
  <si>
    <t>Măgherani</t>
  </si>
  <si>
    <t>Neaua</t>
  </si>
  <si>
    <t>Petelea</t>
  </si>
  <si>
    <t>Sângeorgiu de mureş</t>
  </si>
  <si>
    <t>Sărăţeni</t>
  </si>
  <si>
    <t>Saschiz</t>
  </si>
  <si>
    <t>Sighişoara</t>
  </si>
  <si>
    <t>Sovata</t>
  </si>
  <si>
    <t>Târnăveni</t>
  </si>
  <si>
    <t>Vânători</t>
  </si>
  <si>
    <t>Vătava</t>
  </si>
  <si>
    <t>Veţca</t>
  </si>
  <si>
    <t>Voivodeni</t>
  </si>
  <si>
    <t>Zagăr</t>
  </si>
  <si>
    <t>Neamț</t>
  </si>
  <si>
    <t>Bicaz</t>
  </si>
  <si>
    <t>Bicaz-chei</t>
  </si>
  <si>
    <t>Borca</t>
  </si>
  <si>
    <t>Ceahlău</t>
  </si>
  <si>
    <t>Dămuc</t>
  </si>
  <si>
    <t>Grinţieş</t>
  </si>
  <si>
    <t>Taşca</t>
  </si>
  <si>
    <t>Tazlău</t>
  </si>
  <si>
    <t>Sălaj</t>
  </si>
  <si>
    <t>Ileanda</t>
  </si>
  <si>
    <t>Sibiu</t>
  </si>
  <si>
    <t>Agnita</t>
  </si>
  <si>
    <t>Arpaşu de jos</t>
  </si>
  <si>
    <t>Avrig</t>
  </si>
  <si>
    <t>Boiţa</t>
  </si>
  <si>
    <t>Bruiu</t>
  </si>
  <si>
    <t>Chirpăr</t>
  </si>
  <si>
    <t>Iacobeni</t>
  </si>
  <si>
    <t>Micăsasa</t>
  </si>
  <si>
    <t>Nocrich</t>
  </si>
  <si>
    <t>Orlat</t>
  </si>
  <si>
    <t>Racoviţa</t>
  </si>
  <si>
    <t>Roşia</t>
  </si>
  <si>
    <t>Şeica mare</t>
  </si>
  <si>
    <t>Tălmaciu</t>
  </si>
  <si>
    <t>Tilişca</t>
  </si>
  <si>
    <t>Valea viilor</t>
  </si>
  <si>
    <t>Suceava</t>
  </si>
  <si>
    <t>Dorna-arini</t>
  </si>
  <si>
    <t>Panaci</t>
  </si>
  <si>
    <t>Pojorâta</t>
  </si>
  <si>
    <t>Vâlcea</t>
  </si>
  <si>
    <t>Berislăveşti</t>
  </si>
  <si>
    <t>Câineni</t>
  </si>
  <si>
    <t>Horezu</t>
  </si>
  <si>
    <t>Perişani</t>
  </si>
  <si>
    <t>Sălătrucel</t>
  </si>
  <si>
    <t>Vaideeni</t>
  </si>
  <si>
    <t>Vrancea</t>
  </si>
  <si>
    <t>Bârseşti</t>
  </si>
  <si>
    <t>Dumitreşti</t>
  </si>
  <si>
    <t>Jitia</t>
  </si>
  <si>
    <t>Nistoreşti</t>
  </si>
  <si>
    <t>Soveja</t>
  </si>
  <si>
    <t>Vintileasca</t>
  </si>
  <si>
    <t>Vrâncioaia</t>
  </si>
  <si>
    <t>Argeș</t>
  </si>
  <si>
    <t>Albeștii de Muscel</t>
  </si>
  <si>
    <t>Aninoasa</t>
  </si>
  <si>
    <t>Arefu</t>
  </si>
  <si>
    <t>Berevoiești</t>
  </si>
  <si>
    <t>Brăduleț</t>
  </si>
  <si>
    <t>Bughea de Sus</t>
  </si>
  <si>
    <t>Cicănești</t>
  </si>
  <si>
    <t>Corbi</t>
  </si>
  <si>
    <t>Corbeni</t>
  </si>
  <si>
    <t>Mușătești</t>
  </si>
  <si>
    <t>Rucăr</t>
  </si>
  <si>
    <t>Nucșoara</t>
  </si>
  <si>
    <t>Lerești</t>
  </si>
  <si>
    <t>Budeasa</t>
  </si>
  <si>
    <t>Coșești</t>
  </si>
  <si>
    <t>Sălătrucu</t>
  </si>
  <si>
    <t>Vlădești</t>
  </si>
  <si>
    <t>Dâmbovița</t>
  </si>
  <si>
    <t>Bezdead</t>
  </si>
  <si>
    <t>Moroeni</t>
  </si>
  <si>
    <t>Prahova</t>
  </si>
  <si>
    <t>Azuga</t>
  </si>
  <si>
    <t>Bertea</t>
  </si>
  <si>
    <t>Câmpina</t>
  </si>
  <si>
    <t>Cerașu</t>
  </si>
  <si>
    <t>Comarnic</t>
  </si>
  <si>
    <t>Slănic</t>
  </si>
  <si>
    <t>Ștefești</t>
  </si>
  <si>
    <t>Talea</t>
  </si>
  <si>
    <t>Bughea de Jos</t>
  </si>
  <si>
    <t>Dâmbovicioara</t>
  </si>
  <si>
    <t>Vișinești</t>
  </si>
  <si>
    <t>Adunați</t>
  </si>
  <si>
    <t>Măneciu</t>
  </si>
  <si>
    <t>Șoimari</t>
  </si>
  <si>
    <t>Județ</t>
  </si>
  <si>
    <t>UAT</t>
  </si>
  <si>
    <t>Nr pagube</t>
  </si>
  <si>
    <t>Suma despăgubiri</t>
  </si>
  <si>
    <t>Sânmihaiu de Câmpie</t>
  </si>
  <si>
    <t>Sângeorgiu de Pădure</t>
  </si>
  <si>
    <t>Târgu Mureş</t>
  </si>
  <si>
    <t>Păuleni-Ciuc</t>
  </si>
  <si>
    <t>Turnu Roşu</t>
  </si>
  <si>
    <t>Ideciu de Jos</t>
  </si>
  <si>
    <t>Şaru Dornei</t>
  </si>
  <si>
    <t>Tiha Bârgăului</t>
  </si>
  <si>
    <t>Vama Buzăului</t>
  </si>
  <si>
    <t>Întorsura Buzăului</t>
  </si>
  <si>
    <t>Bicazu Ardelean</t>
  </si>
  <si>
    <t>Poiana Cristei</t>
  </si>
  <si>
    <t>Vintilă Vodă</t>
  </si>
  <si>
    <t>Ceuaşu de Câmpie</t>
  </si>
  <si>
    <t>Poiana Teiului</t>
  </si>
  <si>
    <t>Galaţii Bistriţei</t>
  </si>
  <si>
    <t>Băile Tuşnad</t>
  </si>
  <si>
    <t>Poiana Stampei</t>
  </si>
  <si>
    <t>Dorna Candrenilor</t>
  </si>
  <si>
    <t>Josenii Bârgăului</t>
  </si>
  <si>
    <t>Miercurea-Ciuc</t>
  </si>
  <si>
    <t>Miercurea Nirajului</t>
  </si>
  <si>
    <t>Boroşneu Mare</t>
  </si>
  <si>
    <t>Sfântu Gheorghe</t>
  </si>
  <si>
    <t>Gura Caliţei</t>
  </si>
  <si>
    <t>Ruşii-Munţi</t>
  </si>
  <si>
    <t>Ponderea valorii  pagubelor produse pe UAT din total pagube produse pe țară</t>
  </si>
  <si>
    <t>Ponderea numarului de pagube produse pe UAT din total pagube produse pe țară</t>
  </si>
  <si>
    <t>Ponderea numarului de incidente produse pe UAT din total pagube produse pe țară</t>
  </si>
  <si>
    <t>Valoare ponderata pe Județ cu procent de 35-40-25 % valoare, respectiv numar pagube, respectiv conflicte</t>
  </si>
  <si>
    <t>Repartizarea matematică a cotei de prevenție de 140 exemplare</t>
  </si>
  <si>
    <t>Rotunjire</t>
  </si>
  <si>
    <t>Corund</t>
  </si>
  <si>
    <t>Număr incidente soldate cu vătămarea omului (deces, rănire) de către URS, anii 2022</t>
  </si>
  <si>
    <t>Recea</t>
  </si>
  <si>
    <t>Loamneș</t>
  </si>
  <si>
    <t>Lepșa</t>
  </si>
  <si>
    <t>Petrila</t>
  </si>
  <si>
    <t>Nr. de exemplare aprobat</t>
  </si>
  <si>
    <t>Nr. de exemplare nerecoltate</t>
  </si>
  <si>
    <t>Bistra</t>
  </si>
  <si>
    <t>Fărău</t>
  </si>
  <si>
    <t>Ighiu</t>
  </si>
  <si>
    <t>Lupșa</t>
  </si>
  <si>
    <t>Mirăslău</t>
  </si>
  <si>
    <t>Mogoş</t>
  </si>
  <si>
    <t>Ponor</t>
  </si>
  <si>
    <t>Rădești</t>
  </si>
  <si>
    <t>Stremţ</t>
  </si>
  <si>
    <t>Sona</t>
  </si>
  <si>
    <t>Zlatna</t>
  </si>
  <si>
    <t>Cetăţeni</t>
  </si>
  <si>
    <t>Dragoslavele</t>
  </si>
  <si>
    <t>Godeni</t>
  </si>
  <si>
    <t>Stoenești</t>
  </si>
  <si>
    <t>Agăș</t>
  </si>
  <si>
    <t>Brusturoasa</t>
  </si>
  <si>
    <t>Dărmănești</t>
  </si>
  <si>
    <t>Moinești</t>
  </si>
  <si>
    <t>Nogea</t>
  </si>
  <si>
    <t>Bihor</t>
  </si>
  <si>
    <t>Colești</t>
  </si>
  <si>
    <t>Marghita</t>
  </si>
  <si>
    <t>Tărcaia</t>
  </si>
  <si>
    <t>Tinca</t>
  </si>
  <si>
    <t>Vașcău</t>
  </si>
  <si>
    <t xml:space="preserve">Total </t>
  </si>
  <si>
    <t>Bistriţa</t>
  </si>
  <si>
    <t>Galații Bistriței</t>
  </si>
  <si>
    <t>Ilva Mică</t>
  </si>
  <si>
    <t>Mărișelu</t>
  </si>
  <si>
    <t>Miceștii de Câmpie</t>
  </si>
  <si>
    <t>Milaș</t>
  </si>
  <si>
    <t>Nimigea</t>
  </si>
  <si>
    <t>Sânmihaiul de Câmpie</t>
  </si>
  <si>
    <t>Șieu</t>
  </si>
  <si>
    <t>Urmeniș</t>
  </si>
  <si>
    <t>Apața</t>
  </si>
  <si>
    <t>Bran</t>
  </si>
  <si>
    <t>Bunești</t>
  </si>
  <si>
    <t>Cața</t>
  </si>
  <si>
    <t>Cincu</t>
  </si>
  <si>
    <t>Făgăraș</t>
  </si>
  <si>
    <t>Holbav</t>
  </si>
  <si>
    <t>Poiana Mărului</t>
  </si>
  <si>
    <t>Racoș</t>
  </si>
  <si>
    <t>Râșnov</t>
  </si>
  <si>
    <t>Sâmbăta de Sus</t>
  </si>
  <si>
    <t>Șercaia</t>
  </si>
  <si>
    <t>Șinca</t>
  </si>
  <si>
    <t>Șinca Nouă</t>
  </si>
  <si>
    <t>Șoarș</t>
  </si>
  <si>
    <t>Ticușu</t>
  </si>
  <si>
    <t>Zărnești</t>
  </si>
  <si>
    <t>Bozioru</t>
  </si>
  <si>
    <t>Cernătești</t>
  </si>
  <si>
    <t>Colți</t>
  </si>
  <si>
    <t>Cozieni</t>
  </si>
  <si>
    <t>Lopătari</t>
  </si>
  <si>
    <t>Murgeşti</t>
  </si>
  <si>
    <t>Merei</t>
  </si>
  <si>
    <t>Pardoși</t>
  </si>
  <si>
    <t>Pârscov</t>
  </si>
  <si>
    <t>Sărulești</t>
  </si>
  <si>
    <t>Scorțoasa</t>
  </si>
  <si>
    <t>Valea Salciei</t>
  </si>
  <si>
    <t>Caraș Severin</t>
  </si>
  <si>
    <t>Turnu Ruieni</t>
  </si>
  <si>
    <t>Teregova</t>
  </si>
  <si>
    <t>Baciu</t>
  </si>
  <si>
    <t>Căşeiu</t>
  </si>
  <si>
    <t>Fizeșu Gherlii</t>
  </si>
  <si>
    <t>Gârbău</t>
  </si>
  <si>
    <t>Măguri Răcătău</t>
  </si>
  <si>
    <t>Mintiu Gherlii</t>
  </si>
  <si>
    <t>Poieni</t>
  </si>
  <si>
    <t>Țaga</t>
  </si>
  <si>
    <t>Aita Mare</t>
  </si>
  <si>
    <t>Arcuș</t>
  </si>
  <si>
    <t>Bățani</t>
  </si>
  <si>
    <t>Boroșneu Mare</t>
  </si>
  <si>
    <t>Brăduț</t>
  </si>
  <si>
    <t>Brețcu</t>
  </si>
  <si>
    <t>Malnaș</t>
  </si>
  <si>
    <t>Mereni</t>
  </si>
  <si>
    <t>Micfalău</t>
  </si>
  <si>
    <t>Moacșa</t>
  </si>
  <si>
    <t>Ozun</t>
  </si>
  <si>
    <t>Sita Buzăului</t>
  </si>
  <si>
    <t>Vârghiș</t>
  </si>
  <si>
    <t>Zagon</t>
  </si>
  <si>
    <t>Gorj</t>
  </si>
  <si>
    <t>Bumbești Jiu</t>
  </si>
  <si>
    <t>Mușetești</t>
  </si>
  <si>
    <t>Avrămești</t>
  </si>
  <si>
    <t>Băile Tușnad</t>
  </si>
  <si>
    <t>Brădești</t>
  </si>
  <si>
    <t>Căpâlnița</t>
  </si>
  <si>
    <t>Cârța</t>
  </si>
  <si>
    <t>Cristuru Secuiesc</t>
  </si>
  <si>
    <t>Dănești</t>
  </si>
  <si>
    <t>Lunca de Jos</t>
  </si>
  <si>
    <t>Mădăraș</t>
  </si>
  <si>
    <t>Mărtiniș</t>
  </si>
  <si>
    <t>Merești</t>
  </si>
  <si>
    <t>Miercurea Ciuc</t>
  </si>
  <si>
    <t>Odorheiu Secuiesc</t>
  </si>
  <si>
    <t>Păuleni Ciuc</t>
  </si>
  <si>
    <t>Plăieșii de Jos</t>
  </si>
  <si>
    <t xml:space="preserve">Săcel </t>
  </si>
  <si>
    <t>Sărmaș</t>
  </si>
  <si>
    <t>Satu Mare</t>
  </si>
  <si>
    <t>Șimonești</t>
  </si>
  <si>
    <t>Tomești</t>
  </si>
  <si>
    <t>Toplița</t>
  </si>
  <si>
    <t>Tulgheș</t>
  </si>
  <si>
    <t>Tușnad</t>
  </si>
  <si>
    <t>Ulieș</t>
  </si>
  <si>
    <t>Vărșag</t>
  </si>
  <si>
    <t>Voșlăbeni</t>
  </si>
  <si>
    <t>Băcia</t>
  </si>
  <si>
    <t>Balșa</t>
  </si>
  <si>
    <t>Călan</t>
  </si>
  <si>
    <t>Cerbăl</t>
  </si>
  <si>
    <t>Densuş</t>
  </si>
  <si>
    <t>Fizești</t>
  </si>
  <si>
    <t>Hațeg</t>
  </si>
  <si>
    <t>Orăștioara de Sus</t>
  </si>
  <si>
    <t>Teliucu Inferior</t>
  </si>
  <si>
    <t>Uricani</t>
  </si>
  <si>
    <t>Vețel</t>
  </si>
  <si>
    <t>Maramureș</t>
  </si>
  <si>
    <t>Şomcuta Mare</t>
  </si>
  <si>
    <t>Acățari</t>
  </si>
  <si>
    <t>Albești</t>
  </si>
  <si>
    <t>Aluniș</t>
  </si>
  <si>
    <t>Bălăușeri</t>
  </si>
  <si>
    <t>Batoș</t>
  </si>
  <si>
    <t>Brâncovenești</t>
  </si>
  <si>
    <t>Ceaușu de Câmpie</t>
  </si>
  <si>
    <t>Chibed</t>
  </si>
  <si>
    <t>Chiheru de Jos</t>
  </si>
  <si>
    <t>Coroisânmartin</t>
  </si>
  <si>
    <t>Crăciunești</t>
  </si>
  <si>
    <t>Daneș</t>
  </si>
  <si>
    <t>Gornești</t>
  </si>
  <si>
    <t xml:space="preserve">Hodoșa </t>
  </si>
  <si>
    <t>Ibănești</t>
  </si>
  <si>
    <t>Livezeni</t>
  </si>
  <si>
    <t>Păsăreni</t>
  </si>
  <si>
    <t>Rușii-Munți</t>
  </si>
  <si>
    <t>Sărățeni</t>
  </si>
  <si>
    <t>Sighișoara</t>
  </si>
  <si>
    <t>Sîngeorgiu de Mureș</t>
  </si>
  <si>
    <t>Stânceni</t>
  </si>
  <si>
    <t>Târgu Mureș</t>
  </si>
  <si>
    <t>Vețca</t>
  </si>
  <si>
    <t>Agapia</t>
  </si>
  <si>
    <t>Bicaz-Chei</t>
  </si>
  <si>
    <t>Farcaşa</t>
  </si>
  <si>
    <t>Tarcău</t>
  </si>
  <si>
    <t>Adunaţi</t>
  </si>
  <si>
    <t>Cosminele</t>
  </si>
  <si>
    <t>Dumbrăvești</t>
  </si>
  <si>
    <t>Izvoarele</t>
  </si>
  <si>
    <t>Sângeru</t>
  </si>
  <si>
    <t>Starchiojd</t>
  </si>
  <si>
    <t>Şoimari</t>
  </si>
  <si>
    <t>Buciumeni</t>
  </si>
  <si>
    <t>Buciumi</t>
  </si>
  <si>
    <t>Fildu de Jos</t>
  </si>
  <si>
    <t>Supur</t>
  </si>
  <si>
    <t>Arpașu de Jos</t>
  </si>
  <si>
    <t>Boița</t>
  </si>
  <si>
    <t>Gura Râului</t>
  </si>
  <si>
    <t>Jina</t>
  </si>
  <si>
    <t>Marpod</t>
  </si>
  <si>
    <t>Merghindeal</t>
  </si>
  <si>
    <t>Micăsașa</t>
  </si>
  <si>
    <t xml:space="preserve">Miercurea Sibiului </t>
  </si>
  <si>
    <t>Porumbacu de Jos</t>
  </si>
  <si>
    <t>Racovița</t>
  </si>
  <si>
    <t>Roșia</t>
  </si>
  <si>
    <t>Săliște</t>
  </si>
  <si>
    <t>Șeica Mare</t>
  </si>
  <si>
    <t>Tilișca</t>
  </si>
  <si>
    <t>Turnu Roșu</t>
  </si>
  <si>
    <t>Valea Viilor</t>
  </si>
  <si>
    <t>Broşteni</t>
  </si>
  <si>
    <t>Câmpulung Moldovenesc</t>
  </si>
  <si>
    <t>Ciocăneşti</t>
  </si>
  <si>
    <t>Coșna</t>
  </si>
  <si>
    <t>Dorna Arini</t>
  </si>
  <si>
    <t>Frumosu</t>
  </si>
  <si>
    <t>Moldoviţa</t>
  </si>
  <si>
    <t>Păltiniș</t>
  </si>
  <si>
    <t>Sărișoare</t>
  </si>
  <si>
    <t>Șaru Dornei</t>
  </si>
  <si>
    <t>Stampei</t>
  </si>
  <si>
    <t>Vatra Dornei</t>
  </si>
  <si>
    <t>Timiș</t>
  </si>
  <si>
    <t>Victor Vlad Delamarina</t>
  </si>
  <si>
    <t>Berislăvești</t>
  </si>
  <si>
    <t>Costeşti</t>
  </si>
  <si>
    <t>Perișani</t>
  </si>
  <si>
    <t>Titeşti</t>
  </si>
  <si>
    <t>Tomşani</t>
  </si>
  <si>
    <t>Dumitrești</t>
  </si>
  <si>
    <t>Năruja</t>
  </si>
  <si>
    <t>Nistorești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</si>
</sst>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#,##0.00000000;[Red]#,##0.00000000"/>
    <numFmt numFmtId="166" formatCode="#,##0.000000000;[Red]#,##0.000000000"/>
    <numFmt numFmtId="167" formatCode="0.00000000;[Red]0.0000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.5"/>
      <color theme="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Fill="1"/>
    <xf numFmtId="165" fontId="1" fillId="0" borderId="2" xfId="0" applyNumberFormat="1" applyFont="1" applyBorder="1"/>
    <xf numFmtId="166" fontId="1" fillId="0" borderId="2" xfId="0" applyNumberFormat="1" applyFont="1" applyBorder="1"/>
    <xf numFmtId="167" fontId="1" fillId="0" borderId="2" xfId="0" applyNumberFormat="1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0" borderId="12" xfId="0" applyFont="1" applyBorder="1" applyAlignment="1">
      <alignment horizontal="center" vertical="center" wrapText="1"/>
    </xf>
    <xf numFmtId="0" fontId="1" fillId="0" borderId="5" xfId="0" applyFont="1" applyBorder="1"/>
    <xf numFmtId="0" fontId="2" fillId="2" borderId="5" xfId="0" applyFont="1" applyFill="1" applyBorder="1"/>
    <xf numFmtId="0" fontId="2" fillId="0" borderId="5" xfId="0" applyFont="1" applyBorder="1"/>
    <xf numFmtId="0" fontId="2" fillId="0" borderId="5" xfId="0" applyFont="1" applyFill="1" applyBorder="1"/>
    <xf numFmtId="0" fontId="1" fillId="2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4" borderId="2" xfId="0" applyFont="1" applyFill="1" applyBorder="1"/>
    <xf numFmtId="0" fontId="1" fillId="0" borderId="2" xfId="0" applyFont="1" applyFill="1" applyBorder="1"/>
    <xf numFmtId="0" fontId="1" fillId="5" borderId="5" xfId="0" applyFont="1" applyFill="1" applyBorder="1"/>
    <xf numFmtId="0" fontId="1" fillId="2" borderId="5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56"/>
  <sheetViews>
    <sheetView tabSelected="1" topLeftCell="A436" zoomScale="85" zoomScaleNormal="85" workbookViewId="0">
      <selection activeCell="V459" sqref="V459"/>
    </sheetView>
  </sheetViews>
  <sheetFormatPr defaultRowHeight="18.75" x14ac:dyDescent="0.3"/>
  <cols>
    <col min="1" max="1" width="9.140625" style="21"/>
    <col min="2" max="2" width="14.7109375" style="12" customWidth="1"/>
    <col min="3" max="3" width="21.7109375" style="12" customWidth="1"/>
    <col min="4" max="4" width="17.5703125" style="13" customWidth="1"/>
    <col min="5" max="5" width="14.85546875" style="12" customWidth="1"/>
    <col min="6" max="6" width="13.42578125" style="21" customWidth="1"/>
    <col min="7" max="7" width="17.5703125" style="21" customWidth="1"/>
    <col min="8" max="9" width="13" style="21" customWidth="1"/>
    <col min="10" max="10" width="18.140625" style="21" customWidth="1"/>
    <col min="11" max="11" width="11.7109375" style="21" customWidth="1"/>
    <col min="12" max="12" width="12.140625" style="21" customWidth="1"/>
    <col min="13" max="13" width="14" style="21" customWidth="1"/>
    <col min="14" max="14" width="15.85546875" style="21" customWidth="1"/>
    <col min="15" max="16384" width="9.140625" style="21"/>
  </cols>
  <sheetData>
    <row r="1" spans="2:14" ht="206.25" x14ac:dyDescent="0.3">
      <c r="B1" s="6" t="s">
        <v>268</v>
      </c>
      <c r="C1" s="6" t="s">
        <v>269</v>
      </c>
      <c r="D1" s="7" t="s">
        <v>271</v>
      </c>
      <c r="E1" s="6" t="s">
        <v>270</v>
      </c>
      <c r="F1" s="29" t="s">
        <v>305</v>
      </c>
      <c r="G1" s="29" t="s">
        <v>298</v>
      </c>
      <c r="H1" s="29" t="s">
        <v>299</v>
      </c>
      <c r="I1" s="29" t="s">
        <v>300</v>
      </c>
      <c r="J1" s="30" t="s">
        <v>301</v>
      </c>
      <c r="K1" s="31" t="s">
        <v>302</v>
      </c>
      <c r="L1" s="66" t="s">
        <v>303</v>
      </c>
      <c r="M1" s="72" t="s">
        <v>310</v>
      </c>
      <c r="N1" s="72" t="s">
        <v>311</v>
      </c>
    </row>
    <row r="2" spans="2:14" x14ac:dyDescent="0.3">
      <c r="B2" s="5" t="s">
        <v>0</v>
      </c>
      <c r="C2" s="1" t="s">
        <v>312</v>
      </c>
      <c r="D2" s="2">
        <v>13146</v>
      </c>
      <c r="E2" s="36">
        <v>2</v>
      </c>
      <c r="F2" s="23">
        <v>0</v>
      </c>
      <c r="G2" s="23">
        <f t="shared" ref="G2:G17" si="0">0.35*D2/$D$456</f>
        <v>9.1739094795989908E-4</v>
      </c>
      <c r="H2" s="23">
        <f t="shared" ref="H2:H17" si="1">0.4*E2/$E$456</f>
        <v>5.3226879574184971E-4</v>
      </c>
      <c r="I2" s="23">
        <f t="shared" ref="I2:I17" si="2">0.25*F2/$F$456</f>
        <v>0</v>
      </c>
      <c r="J2" s="23">
        <f>G2+H2+I2</f>
        <v>1.4496597437017489E-3</v>
      </c>
      <c r="K2" s="23">
        <f>J2*67</f>
        <v>9.7127202828017178E-2</v>
      </c>
      <c r="L2" s="67"/>
      <c r="M2" s="23"/>
      <c r="N2" s="23"/>
    </row>
    <row r="3" spans="2:14" x14ac:dyDescent="0.3">
      <c r="B3" s="8"/>
      <c r="C3" s="36" t="s">
        <v>1</v>
      </c>
      <c r="D3" s="36">
        <v>9041.33</v>
      </c>
      <c r="E3" s="36">
        <v>2</v>
      </c>
      <c r="F3" s="23">
        <v>0</v>
      </c>
      <c r="G3" s="23">
        <f t="shared" si="0"/>
        <v>6.3094738319779975E-4</v>
      </c>
      <c r="H3" s="23">
        <f t="shared" si="1"/>
        <v>5.3226879574184971E-4</v>
      </c>
      <c r="I3" s="23">
        <f t="shared" si="2"/>
        <v>0</v>
      </c>
      <c r="J3" s="23">
        <f t="shared" ref="J3:J17" si="3">G3+H3+I3</f>
        <v>1.1632161789396495E-3</v>
      </c>
      <c r="K3" s="23">
        <f t="shared" ref="K3:K17" si="4">J3*67</f>
        <v>7.7935483988956514E-2</v>
      </c>
      <c r="L3" s="67"/>
      <c r="M3" s="23"/>
      <c r="N3" s="23"/>
    </row>
    <row r="4" spans="2:14" x14ac:dyDescent="0.3">
      <c r="B4" s="8"/>
      <c r="C4" s="1" t="s">
        <v>313</v>
      </c>
      <c r="D4" s="2">
        <v>81500</v>
      </c>
      <c r="E4" s="36">
        <v>1</v>
      </c>
      <c r="F4" s="23">
        <v>0</v>
      </c>
      <c r="G4" s="23">
        <f t="shared" si="0"/>
        <v>5.6874609964043654E-3</v>
      </c>
      <c r="H4" s="23">
        <f t="shared" si="1"/>
        <v>2.6613439787092486E-4</v>
      </c>
      <c r="I4" s="23">
        <f t="shared" si="2"/>
        <v>0</v>
      </c>
      <c r="J4" s="23">
        <f t="shared" si="3"/>
        <v>5.9535953942752903E-3</v>
      </c>
      <c r="K4" s="23">
        <f t="shared" si="4"/>
        <v>0.39889089141644446</v>
      </c>
      <c r="L4" s="67">
        <v>1</v>
      </c>
      <c r="M4" s="23"/>
      <c r="N4" s="23"/>
    </row>
    <row r="5" spans="2:14" x14ac:dyDescent="0.3">
      <c r="B5" s="8"/>
      <c r="C5" s="35" t="s">
        <v>314</v>
      </c>
      <c r="D5" s="35">
        <v>4270.95</v>
      </c>
      <c r="E5" s="36">
        <v>1</v>
      </c>
      <c r="F5" s="23">
        <v>0</v>
      </c>
      <c r="G5" s="23">
        <f t="shared" si="0"/>
        <v>2.9804738089071438E-4</v>
      </c>
      <c r="H5" s="23">
        <f t="shared" si="1"/>
        <v>2.6613439787092486E-4</v>
      </c>
      <c r="I5" s="23">
        <f t="shared" si="2"/>
        <v>0</v>
      </c>
      <c r="J5" s="23">
        <f t="shared" si="3"/>
        <v>5.6418177876163924E-4</v>
      </c>
      <c r="K5" s="23">
        <f t="shared" si="4"/>
        <v>3.7800179177029831E-2</v>
      </c>
      <c r="L5" s="67"/>
      <c r="M5" s="23"/>
      <c r="N5" s="23"/>
    </row>
    <row r="6" spans="2:14" x14ac:dyDescent="0.3">
      <c r="B6" s="8"/>
      <c r="C6" s="36" t="s">
        <v>315</v>
      </c>
      <c r="D6" s="38">
        <v>24204.27</v>
      </c>
      <c r="E6" s="36">
        <v>5</v>
      </c>
      <c r="F6" s="23">
        <v>0</v>
      </c>
      <c r="G6" s="23">
        <f t="shared" si="0"/>
        <v>1.6890900806311689E-3</v>
      </c>
      <c r="H6" s="23">
        <f t="shared" si="1"/>
        <v>1.3306719893546241E-3</v>
      </c>
      <c r="I6" s="23">
        <f t="shared" si="2"/>
        <v>0</v>
      </c>
      <c r="J6" s="23">
        <f t="shared" si="3"/>
        <v>3.0197620699857928E-3</v>
      </c>
      <c r="K6" s="23">
        <f t="shared" si="4"/>
        <v>0.20232405868904813</v>
      </c>
      <c r="L6" s="67"/>
      <c r="M6" s="23"/>
      <c r="N6" s="23"/>
    </row>
    <row r="7" spans="2:14" x14ac:dyDescent="0.3">
      <c r="B7" s="34"/>
      <c r="C7" s="36" t="s">
        <v>2</v>
      </c>
      <c r="D7" s="36">
        <v>5589.4</v>
      </c>
      <c r="E7" s="36">
        <v>2</v>
      </c>
      <c r="F7" s="23">
        <v>0</v>
      </c>
      <c r="G7" s="23">
        <f t="shared" si="0"/>
        <v>3.9005514715708658E-4</v>
      </c>
      <c r="H7" s="23">
        <f t="shared" si="1"/>
        <v>5.3226879574184971E-4</v>
      </c>
      <c r="I7" s="23">
        <f t="shared" si="2"/>
        <v>0</v>
      </c>
      <c r="J7" s="23">
        <f t="shared" si="3"/>
        <v>9.223239428989363E-4</v>
      </c>
      <c r="K7" s="23">
        <f t="shared" si="4"/>
        <v>6.1795704174228729E-2</v>
      </c>
      <c r="L7" s="67"/>
      <c r="M7" s="23"/>
      <c r="N7" s="23"/>
    </row>
    <row r="8" spans="2:14" x14ac:dyDescent="0.3">
      <c r="B8" s="34"/>
      <c r="C8" s="35" t="s">
        <v>316</v>
      </c>
      <c r="D8" s="35">
        <v>4860</v>
      </c>
      <c r="E8" s="36">
        <v>1</v>
      </c>
      <c r="F8" s="23">
        <v>0</v>
      </c>
      <c r="G8" s="23">
        <f t="shared" si="0"/>
        <v>3.3915411585920508E-4</v>
      </c>
      <c r="H8" s="23">
        <f t="shared" si="1"/>
        <v>2.6613439787092486E-4</v>
      </c>
      <c r="I8" s="23">
        <f t="shared" si="2"/>
        <v>0</v>
      </c>
      <c r="J8" s="23">
        <f t="shared" si="3"/>
        <v>6.0528851373012988E-4</v>
      </c>
      <c r="K8" s="23">
        <f t="shared" si="4"/>
        <v>4.0554330419918704E-2</v>
      </c>
      <c r="L8" s="67"/>
      <c r="M8" s="23"/>
      <c r="N8" s="23"/>
    </row>
    <row r="9" spans="2:14" x14ac:dyDescent="0.3">
      <c r="B9" s="34"/>
      <c r="C9" s="35" t="s">
        <v>317</v>
      </c>
      <c r="D9" s="35">
        <v>1882.44</v>
      </c>
      <c r="E9" s="36">
        <v>1</v>
      </c>
      <c r="F9" s="23">
        <v>0</v>
      </c>
      <c r="G9" s="23">
        <f t="shared" si="0"/>
        <v>1.3136569420946543E-4</v>
      </c>
      <c r="H9" s="23">
        <f t="shared" si="1"/>
        <v>2.6613439787092486E-4</v>
      </c>
      <c r="I9" s="23">
        <f t="shared" si="2"/>
        <v>0</v>
      </c>
      <c r="J9" s="23">
        <f t="shared" si="3"/>
        <v>3.9750009208039025E-4</v>
      </c>
      <c r="K9" s="23">
        <f t="shared" si="4"/>
        <v>2.6632506169386148E-2</v>
      </c>
      <c r="L9" s="67"/>
      <c r="M9" s="23"/>
      <c r="N9" s="23"/>
    </row>
    <row r="10" spans="2:14" x14ac:dyDescent="0.3">
      <c r="B10" s="34"/>
      <c r="C10" s="35" t="s">
        <v>318</v>
      </c>
      <c r="D10" s="36">
        <v>20140.03</v>
      </c>
      <c r="E10" s="36">
        <v>3</v>
      </c>
      <c r="F10" s="23">
        <v>0</v>
      </c>
      <c r="G10" s="23">
        <f t="shared" si="0"/>
        <v>1.4054679152320712E-3</v>
      </c>
      <c r="H10" s="23">
        <f t="shared" si="1"/>
        <v>7.9840319361277462E-4</v>
      </c>
      <c r="I10" s="23">
        <f t="shared" si="2"/>
        <v>0</v>
      </c>
      <c r="J10" s="23">
        <f t="shared" si="3"/>
        <v>2.2038711088448459E-3</v>
      </c>
      <c r="K10" s="23">
        <f t="shared" si="4"/>
        <v>0.14765936429260468</v>
      </c>
      <c r="L10" s="67"/>
      <c r="M10" s="23">
        <v>1</v>
      </c>
      <c r="N10" s="23">
        <v>1</v>
      </c>
    </row>
    <row r="11" spans="2:14" x14ac:dyDescent="0.3">
      <c r="B11" s="34"/>
      <c r="C11" s="36" t="s">
        <v>3</v>
      </c>
      <c r="D11" s="36">
        <v>1517</v>
      </c>
      <c r="E11" s="36">
        <v>1</v>
      </c>
      <c r="F11" s="23">
        <v>0</v>
      </c>
      <c r="G11" s="23">
        <f t="shared" si="0"/>
        <v>1.0586353781037326E-4</v>
      </c>
      <c r="H11" s="23">
        <f t="shared" si="1"/>
        <v>2.6613439787092486E-4</v>
      </c>
      <c r="I11" s="23">
        <f t="shared" si="2"/>
        <v>0</v>
      </c>
      <c r="J11" s="23">
        <f t="shared" si="3"/>
        <v>3.7199793568129812E-4</v>
      </c>
      <c r="K11" s="23">
        <f t="shared" si="4"/>
        <v>2.4923861690646972E-2</v>
      </c>
      <c r="L11" s="67"/>
      <c r="M11" s="65">
        <v>1</v>
      </c>
      <c r="N11" s="65">
        <v>0</v>
      </c>
    </row>
    <row r="12" spans="2:14" x14ac:dyDescent="0.3">
      <c r="B12" s="34"/>
      <c r="C12" s="1" t="s">
        <v>319</v>
      </c>
      <c r="D12" s="2">
        <v>99758.95</v>
      </c>
      <c r="E12" s="36">
        <v>3</v>
      </c>
      <c r="F12" s="23">
        <v>0</v>
      </c>
      <c r="G12" s="23">
        <f t="shared" si="0"/>
        <v>6.9616581247515736E-3</v>
      </c>
      <c r="H12" s="23">
        <f t="shared" si="1"/>
        <v>7.9840319361277462E-4</v>
      </c>
      <c r="I12" s="23">
        <f t="shared" si="2"/>
        <v>0</v>
      </c>
      <c r="J12" s="23">
        <f t="shared" si="3"/>
        <v>7.7600613183643483E-3</v>
      </c>
      <c r="K12" s="23">
        <f t="shared" si="4"/>
        <v>0.51992410833041136</v>
      </c>
      <c r="L12" s="67">
        <v>1</v>
      </c>
      <c r="M12" s="23"/>
      <c r="N12" s="23"/>
    </row>
    <row r="13" spans="2:14" x14ac:dyDescent="0.3">
      <c r="B13" s="34"/>
      <c r="C13" s="36" t="s">
        <v>4</v>
      </c>
      <c r="D13" s="36">
        <v>14148.74</v>
      </c>
      <c r="E13" s="36">
        <v>6</v>
      </c>
      <c r="F13" s="23">
        <v>0</v>
      </c>
      <c r="G13" s="23">
        <f t="shared" si="0"/>
        <v>9.8736695580694828E-4</v>
      </c>
      <c r="H13" s="23">
        <f t="shared" si="1"/>
        <v>1.5968063872255492E-3</v>
      </c>
      <c r="I13" s="23">
        <f t="shared" si="2"/>
        <v>0</v>
      </c>
      <c r="J13" s="23">
        <f t="shared" si="3"/>
        <v>2.5841733430324977E-3</v>
      </c>
      <c r="K13" s="23">
        <f t="shared" si="4"/>
        <v>0.17313961398317734</v>
      </c>
      <c r="L13" s="67"/>
      <c r="M13" s="23"/>
      <c r="N13" s="23"/>
    </row>
    <row r="14" spans="2:14" x14ac:dyDescent="0.3">
      <c r="B14" s="34"/>
      <c r="C14" s="36" t="s">
        <v>5</v>
      </c>
      <c r="D14" s="38">
        <v>26940.15</v>
      </c>
      <c r="E14" s="36">
        <v>5</v>
      </c>
      <c r="F14" s="23">
        <v>0</v>
      </c>
      <c r="G14" s="23">
        <f t="shared" si="0"/>
        <v>1.8800129124206511E-3</v>
      </c>
      <c r="H14" s="23">
        <f t="shared" si="1"/>
        <v>1.3306719893546241E-3</v>
      </c>
      <c r="I14" s="23">
        <f t="shared" si="2"/>
        <v>0</v>
      </c>
      <c r="J14" s="23">
        <f t="shared" si="3"/>
        <v>3.2106849017752752E-3</v>
      </c>
      <c r="K14" s="23">
        <f t="shared" si="4"/>
        <v>0.21511588841894344</v>
      </c>
      <c r="L14" s="67"/>
      <c r="M14" s="23"/>
      <c r="N14" s="23"/>
    </row>
    <row r="15" spans="2:14" x14ac:dyDescent="0.3">
      <c r="B15" s="34"/>
      <c r="C15" s="35" t="s">
        <v>320</v>
      </c>
      <c r="D15" s="35">
        <v>4927.7299999999996</v>
      </c>
      <c r="E15" s="36">
        <v>1</v>
      </c>
      <c r="F15" s="23">
        <v>0</v>
      </c>
      <c r="G15" s="23">
        <f t="shared" si="0"/>
        <v>3.4388064019400834E-4</v>
      </c>
      <c r="H15" s="23">
        <f t="shared" si="1"/>
        <v>2.6613439787092486E-4</v>
      </c>
      <c r="I15" s="23">
        <f t="shared" si="2"/>
        <v>0</v>
      </c>
      <c r="J15" s="23">
        <f t="shared" si="3"/>
        <v>6.1001503806493314E-4</v>
      </c>
      <c r="K15" s="23">
        <f t="shared" si="4"/>
        <v>4.0871007550350523E-2</v>
      </c>
      <c r="L15" s="67"/>
      <c r="M15" s="23"/>
      <c r="N15" s="23"/>
    </row>
    <row r="16" spans="2:14" x14ac:dyDescent="0.3">
      <c r="B16" s="34"/>
      <c r="C16" s="37" t="s">
        <v>321</v>
      </c>
      <c r="D16" s="38">
        <v>11940</v>
      </c>
      <c r="E16" s="36">
        <v>2</v>
      </c>
      <c r="F16" s="23">
        <v>0</v>
      </c>
      <c r="G16" s="23">
        <f t="shared" si="0"/>
        <v>8.33230482172615E-4</v>
      </c>
      <c r="H16" s="23">
        <f t="shared" si="1"/>
        <v>5.3226879574184971E-4</v>
      </c>
      <c r="I16" s="23">
        <f t="shared" si="2"/>
        <v>0</v>
      </c>
      <c r="J16" s="23">
        <f t="shared" si="3"/>
        <v>1.3654992779144647E-3</v>
      </c>
      <c r="K16" s="23">
        <f t="shared" si="4"/>
        <v>9.148845162026914E-2</v>
      </c>
      <c r="L16" s="67"/>
      <c r="M16" s="23"/>
      <c r="N16" s="23"/>
    </row>
    <row r="17" spans="2:14" x14ac:dyDescent="0.3">
      <c r="B17" s="9"/>
      <c r="C17" s="35" t="s">
        <v>322</v>
      </c>
      <c r="D17" s="35">
        <v>14612.1</v>
      </c>
      <c r="E17" s="36">
        <v>1</v>
      </c>
      <c r="F17" s="23">
        <v>0</v>
      </c>
      <c r="G17" s="23">
        <f t="shared" si="0"/>
        <v>1.019702439577426E-3</v>
      </c>
      <c r="H17" s="23">
        <f t="shared" si="1"/>
        <v>2.6613439787092486E-4</v>
      </c>
      <c r="I17" s="23">
        <f t="shared" si="2"/>
        <v>0</v>
      </c>
      <c r="J17" s="23">
        <f t="shared" si="3"/>
        <v>1.285836837448351E-3</v>
      </c>
      <c r="K17" s="23">
        <f t="shared" si="4"/>
        <v>8.6151068109039511E-2</v>
      </c>
      <c r="L17" s="67"/>
      <c r="M17" s="23"/>
      <c r="N17" s="23"/>
    </row>
    <row r="18" spans="2:14" x14ac:dyDescent="0.3">
      <c r="B18" s="24" t="s">
        <v>7</v>
      </c>
      <c r="C18" s="25"/>
      <c r="D18" s="26">
        <f>SUM(D2:D17)</f>
        <v>338479.08999999997</v>
      </c>
      <c r="E18" s="24">
        <f>SUM(E2:E17)</f>
        <v>37</v>
      </c>
      <c r="F18" s="32">
        <v>0</v>
      </c>
      <c r="G18" s="32"/>
      <c r="H18" s="32"/>
      <c r="I18" s="32"/>
      <c r="J18" s="32">
        <f>SUM(J2:J17)</f>
        <v>3.3467667475499591E-2</v>
      </c>
      <c r="K18" s="32">
        <f>SUM(K2:K17)</f>
        <v>2.2423337208584728</v>
      </c>
      <c r="L18" s="68">
        <v>2</v>
      </c>
      <c r="M18" s="64">
        <v>2</v>
      </c>
      <c r="N18" s="64">
        <v>1</v>
      </c>
    </row>
    <row r="19" spans="2:14" x14ac:dyDescent="0.3">
      <c r="F19" s="23"/>
      <c r="G19" s="23"/>
      <c r="H19" s="23"/>
      <c r="I19" s="23"/>
      <c r="J19" s="23"/>
      <c r="K19" s="23"/>
      <c r="L19" s="67"/>
      <c r="M19" s="23"/>
      <c r="N19" s="23"/>
    </row>
    <row r="20" spans="2:14" x14ac:dyDescent="0.3">
      <c r="B20" s="3" t="s">
        <v>232</v>
      </c>
      <c r="C20" s="36" t="s">
        <v>233</v>
      </c>
      <c r="D20" s="38">
        <v>1233</v>
      </c>
      <c r="E20" s="36">
        <v>1</v>
      </c>
      <c r="F20" s="23">
        <v>0</v>
      </c>
      <c r="G20" s="23">
        <f t="shared" ref="G20:G42" si="5">0.35*D20/$D$456</f>
        <v>8.6044655319835362E-5</v>
      </c>
      <c r="H20" s="23">
        <f t="shared" ref="H20:H42" si="6">0.4*E20/$E$456</f>
        <v>2.6613439787092486E-4</v>
      </c>
      <c r="I20" s="23">
        <f t="shared" ref="I20:I36" si="7">0.25*F20/$F$456</f>
        <v>0</v>
      </c>
      <c r="J20" s="23">
        <f>G20+H20+I20</f>
        <v>3.5217905319076022E-4</v>
      </c>
      <c r="K20" s="23">
        <f>J20*67</f>
        <v>2.3595996563780936E-2</v>
      </c>
      <c r="L20" s="67"/>
      <c r="M20" s="23"/>
      <c r="N20" s="23"/>
    </row>
    <row r="21" spans="2:14" x14ac:dyDescent="0.3">
      <c r="B21" s="8"/>
      <c r="C21" s="36" t="s">
        <v>234</v>
      </c>
      <c r="D21" s="38">
        <f>8970+D35</f>
        <v>10320</v>
      </c>
      <c r="E21" s="36">
        <v>3</v>
      </c>
      <c r="F21" s="23">
        <v>0</v>
      </c>
      <c r="G21" s="23">
        <f t="shared" si="5"/>
        <v>7.2017911021954653E-4</v>
      </c>
      <c r="H21" s="23">
        <f t="shared" si="6"/>
        <v>7.9840319361277462E-4</v>
      </c>
      <c r="I21" s="23">
        <f t="shared" si="7"/>
        <v>0</v>
      </c>
      <c r="J21" s="23">
        <f t="shared" ref="J21:J42" si="8">G21+H21+I21</f>
        <v>1.5185823038323212E-3</v>
      </c>
      <c r="K21" s="23">
        <f t="shared" ref="K21:K42" si="9">J21*67</f>
        <v>0.10174501435676551</v>
      </c>
      <c r="L21" s="67"/>
      <c r="M21" s="23"/>
      <c r="N21" s="23"/>
    </row>
    <row r="22" spans="2:14" x14ac:dyDescent="0.3">
      <c r="B22" s="8"/>
      <c r="C22" s="36" t="s">
        <v>235</v>
      </c>
      <c r="D22" s="38">
        <f>9718.5+2280</f>
        <v>11998.5</v>
      </c>
      <c r="E22" s="36">
        <v>9</v>
      </c>
      <c r="F22" s="23">
        <v>0</v>
      </c>
      <c r="G22" s="23">
        <f t="shared" si="5"/>
        <v>8.3731289282647572E-4</v>
      </c>
      <c r="H22" s="23">
        <f t="shared" si="6"/>
        <v>2.3952095808383233E-3</v>
      </c>
      <c r="I22" s="23">
        <f t="shared" si="7"/>
        <v>0</v>
      </c>
      <c r="J22" s="23">
        <f t="shared" si="8"/>
        <v>3.232522473664799E-3</v>
      </c>
      <c r="K22" s="23">
        <f t="shared" si="9"/>
        <v>0.21657900573554154</v>
      </c>
      <c r="L22" s="75">
        <v>1</v>
      </c>
      <c r="M22" s="23">
        <v>1</v>
      </c>
      <c r="N22" s="23">
        <v>1</v>
      </c>
    </row>
    <row r="23" spans="2:14" x14ac:dyDescent="0.3">
      <c r="B23" s="4"/>
      <c r="C23" s="36" t="s">
        <v>236</v>
      </c>
      <c r="D23" s="38">
        <v>1800</v>
      </c>
      <c r="E23" s="36">
        <v>1</v>
      </c>
      <c r="F23" s="23">
        <v>0</v>
      </c>
      <c r="G23" s="23">
        <f t="shared" si="5"/>
        <v>1.256126355034093E-4</v>
      </c>
      <c r="H23" s="23">
        <f t="shared" si="6"/>
        <v>2.6613439787092486E-4</v>
      </c>
      <c r="I23" s="23">
        <f t="shared" si="7"/>
        <v>0</v>
      </c>
      <c r="J23" s="23">
        <f t="shared" si="8"/>
        <v>3.9174703337433413E-4</v>
      </c>
      <c r="K23" s="23">
        <f t="shared" si="9"/>
        <v>2.6247051236080385E-2</v>
      </c>
      <c r="L23" s="67"/>
      <c r="M23" s="23">
        <v>1</v>
      </c>
      <c r="N23" s="23">
        <v>1</v>
      </c>
    </row>
    <row r="24" spans="2:14" x14ac:dyDescent="0.3">
      <c r="B24" s="4"/>
      <c r="C24" s="39" t="s">
        <v>237</v>
      </c>
      <c r="D24" s="38">
        <f>4572+4200</f>
        <v>8772</v>
      </c>
      <c r="E24" s="36">
        <v>9</v>
      </c>
      <c r="F24" s="23">
        <v>0</v>
      </c>
      <c r="G24" s="23">
        <f t="shared" si="5"/>
        <v>6.1215224368661465E-4</v>
      </c>
      <c r="H24" s="23">
        <f t="shared" si="6"/>
        <v>2.3952095808383233E-3</v>
      </c>
      <c r="I24" s="23">
        <f t="shared" si="7"/>
        <v>0</v>
      </c>
      <c r="J24" s="23">
        <f t="shared" si="8"/>
        <v>3.007361824524938E-3</v>
      </c>
      <c r="K24" s="23">
        <f t="shared" si="9"/>
        <v>0.20149324224317083</v>
      </c>
      <c r="L24" s="67"/>
      <c r="M24" s="65">
        <v>1</v>
      </c>
      <c r="N24" s="65">
        <v>0</v>
      </c>
    </row>
    <row r="25" spans="2:14" x14ac:dyDescent="0.3">
      <c r="B25" s="4"/>
      <c r="C25" s="36" t="s">
        <v>246</v>
      </c>
      <c r="D25" s="38">
        <v>3000</v>
      </c>
      <c r="E25" s="36">
        <v>1</v>
      </c>
      <c r="F25" s="23">
        <v>0</v>
      </c>
      <c r="G25" s="23">
        <f t="shared" si="5"/>
        <v>2.0935439250568217E-4</v>
      </c>
      <c r="H25" s="23">
        <f t="shared" si="6"/>
        <v>2.6613439787092486E-4</v>
      </c>
      <c r="I25" s="23">
        <f t="shared" si="7"/>
        <v>0</v>
      </c>
      <c r="J25" s="23">
        <f t="shared" si="8"/>
        <v>4.7548879037660703E-4</v>
      </c>
      <c r="K25" s="23">
        <f t="shared" si="9"/>
        <v>3.1857748955232669E-2</v>
      </c>
      <c r="L25" s="67"/>
      <c r="M25" s="23"/>
      <c r="N25" s="23"/>
    </row>
    <row r="26" spans="2:14" x14ac:dyDescent="0.3">
      <c r="B26" s="8"/>
      <c r="C26" s="35" t="s">
        <v>262</v>
      </c>
      <c r="D26" s="7">
        <v>7290.25</v>
      </c>
      <c r="E26" s="36">
        <v>6</v>
      </c>
      <c r="F26" s="23">
        <v>0</v>
      </c>
      <c r="G26" s="23">
        <f t="shared" si="5"/>
        <v>5.0874861998818303E-4</v>
      </c>
      <c r="H26" s="23">
        <f t="shared" si="6"/>
        <v>1.5968063872255492E-3</v>
      </c>
      <c r="I26" s="23">
        <f t="shared" si="7"/>
        <v>0</v>
      </c>
      <c r="J26" s="23">
        <f t="shared" si="8"/>
        <v>2.1055550072137325E-3</v>
      </c>
      <c r="K26" s="23">
        <f t="shared" si="9"/>
        <v>0.14107218548332007</v>
      </c>
      <c r="L26" s="67"/>
      <c r="M26" s="23"/>
      <c r="N26" s="23"/>
    </row>
    <row r="27" spans="2:14" x14ac:dyDescent="0.3">
      <c r="B27" s="8"/>
      <c r="C27" s="36" t="s">
        <v>238</v>
      </c>
      <c r="D27" s="38">
        <f>19786+6730</f>
        <v>26516</v>
      </c>
      <c r="E27" s="36">
        <v>13</v>
      </c>
      <c r="F27" s="23">
        <v>0</v>
      </c>
      <c r="G27" s="23">
        <f t="shared" si="5"/>
        <v>1.8504136905602225E-3</v>
      </c>
      <c r="H27" s="23">
        <f t="shared" si="6"/>
        <v>3.4597471723220225E-3</v>
      </c>
      <c r="I27" s="23">
        <f t="shared" si="7"/>
        <v>0</v>
      </c>
      <c r="J27" s="23">
        <f t="shared" si="8"/>
        <v>5.3101608628822452E-3</v>
      </c>
      <c r="K27" s="23">
        <f t="shared" si="9"/>
        <v>0.3557807778131104</v>
      </c>
      <c r="L27" s="67">
        <v>1</v>
      </c>
      <c r="M27" s="23"/>
      <c r="N27" s="23"/>
    </row>
    <row r="28" spans="2:14" x14ac:dyDescent="0.3">
      <c r="B28" s="8"/>
      <c r="C28" s="36" t="s">
        <v>323</v>
      </c>
      <c r="D28" s="36">
        <v>5360</v>
      </c>
      <c r="E28" s="36">
        <v>2</v>
      </c>
      <c r="F28" s="23">
        <v>0</v>
      </c>
      <c r="G28" s="23">
        <f t="shared" si="5"/>
        <v>3.7404651461015207E-4</v>
      </c>
      <c r="H28" s="23">
        <f t="shared" si="6"/>
        <v>5.3226879574184971E-4</v>
      </c>
      <c r="I28" s="23">
        <f t="shared" si="7"/>
        <v>0</v>
      </c>
      <c r="J28" s="23">
        <f t="shared" si="8"/>
        <v>9.0631531035200179E-4</v>
      </c>
      <c r="K28" s="23">
        <f t="shared" si="9"/>
        <v>6.0723125793584118E-2</v>
      </c>
      <c r="L28" s="67"/>
      <c r="M28" s="23"/>
      <c r="N28" s="23"/>
    </row>
    <row r="29" spans="2:14" x14ac:dyDescent="0.3">
      <c r="B29" s="8"/>
      <c r="C29" s="36" t="s">
        <v>239</v>
      </c>
      <c r="D29" s="38">
        <f>2106+5069</f>
        <v>7175</v>
      </c>
      <c r="E29" s="36">
        <v>5</v>
      </c>
      <c r="F29" s="23">
        <v>0</v>
      </c>
      <c r="G29" s="23">
        <f t="shared" si="5"/>
        <v>5.007059220760898E-4</v>
      </c>
      <c r="H29" s="23">
        <f t="shared" si="6"/>
        <v>1.3306719893546241E-3</v>
      </c>
      <c r="I29" s="23">
        <f t="shared" si="7"/>
        <v>0</v>
      </c>
      <c r="J29" s="23">
        <f t="shared" si="8"/>
        <v>1.8313779114307138E-3</v>
      </c>
      <c r="K29" s="23">
        <f t="shared" si="9"/>
        <v>0.12270232006585782</v>
      </c>
      <c r="L29" s="67"/>
      <c r="M29" s="23"/>
      <c r="N29" s="23"/>
    </row>
    <row r="30" spans="2:14" x14ac:dyDescent="0.3">
      <c r="B30" s="8"/>
      <c r="C30" s="36" t="s">
        <v>241</v>
      </c>
      <c r="D30" s="38">
        <f>620+9150</f>
        <v>9770</v>
      </c>
      <c r="E30" s="36">
        <v>9</v>
      </c>
      <c r="F30" s="23">
        <v>0</v>
      </c>
      <c r="G30" s="23">
        <f t="shared" si="5"/>
        <v>6.8179747159350496E-4</v>
      </c>
      <c r="H30" s="23">
        <f t="shared" si="6"/>
        <v>2.3952095808383233E-3</v>
      </c>
      <c r="I30" s="23">
        <f t="shared" si="7"/>
        <v>0</v>
      </c>
      <c r="J30" s="23">
        <f t="shared" si="8"/>
        <v>3.0770070524318285E-3</v>
      </c>
      <c r="K30" s="23">
        <f t="shared" si="9"/>
        <v>0.20615947251293251</v>
      </c>
      <c r="L30" s="76"/>
      <c r="M30" s="23"/>
      <c r="N30" s="23"/>
    </row>
    <row r="31" spans="2:14" x14ac:dyDescent="0.3">
      <c r="B31" s="8"/>
      <c r="C31" s="1" t="s">
        <v>240</v>
      </c>
      <c r="D31" s="2">
        <f>13776.5+590</f>
        <v>14366.5</v>
      </c>
      <c r="E31" s="36">
        <v>9</v>
      </c>
      <c r="F31" s="23">
        <v>0</v>
      </c>
      <c r="G31" s="23">
        <f t="shared" si="5"/>
        <v>1.002563293310961E-3</v>
      </c>
      <c r="H31" s="23">
        <f t="shared" si="6"/>
        <v>2.3952095808383233E-3</v>
      </c>
      <c r="I31" s="23">
        <f t="shared" si="7"/>
        <v>0</v>
      </c>
      <c r="J31" s="23">
        <f t="shared" si="8"/>
        <v>3.3977728741492845E-3</v>
      </c>
      <c r="K31" s="23">
        <f t="shared" si="9"/>
        <v>0.22765078256800206</v>
      </c>
      <c r="L31" s="67">
        <v>1</v>
      </c>
      <c r="M31" s="73">
        <v>1</v>
      </c>
      <c r="N31" s="73">
        <v>1</v>
      </c>
    </row>
    <row r="32" spans="2:14" x14ac:dyDescent="0.3">
      <c r="B32" s="8"/>
      <c r="C32" s="36" t="s">
        <v>247</v>
      </c>
      <c r="D32" s="38">
        <v>3980</v>
      </c>
      <c r="E32" s="36">
        <v>3</v>
      </c>
      <c r="F32" s="23">
        <v>0</v>
      </c>
      <c r="G32" s="23">
        <f t="shared" si="5"/>
        <v>2.7774349405753832E-4</v>
      </c>
      <c r="H32" s="23">
        <f t="shared" si="6"/>
        <v>7.9840319361277462E-4</v>
      </c>
      <c r="I32" s="23">
        <f t="shared" si="7"/>
        <v>0</v>
      </c>
      <c r="J32" s="23">
        <f t="shared" si="8"/>
        <v>1.0761466876703129E-3</v>
      </c>
      <c r="K32" s="23">
        <f t="shared" si="9"/>
        <v>7.2101828073910967E-2</v>
      </c>
      <c r="L32" s="67"/>
      <c r="M32" s="23"/>
      <c r="N32" s="23"/>
    </row>
    <row r="33" spans="2:14" x14ac:dyDescent="0.3">
      <c r="B33" s="8"/>
      <c r="C33" s="36" t="s">
        <v>263</v>
      </c>
      <c r="D33" s="38">
        <f>3730+2750</f>
        <v>6480</v>
      </c>
      <c r="E33" s="36">
        <v>5</v>
      </c>
      <c r="F33" s="23">
        <v>0</v>
      </c>
      <c r="G33" s="23">
        <f t="shared" si="5"/>
        <v>4.522054878122735E-4</v>
      </c>
      <c r="H33" s="23">
        <f t="shared" si="6"/>
        <v>1.3306719893546241E-3</v>
      </c>
      <c r="I33" s="23">
        <f t="shared" si="7"/>
        <v>0</v>
      </c>
      <c r="J33" s="23">
        <f t="shared" si="8"/>
        <v>1.7828774771668976E-3</v>
      </c>
      <c r="K33" s="23">
        <f t="shared" si="9"/>
        <v>0.11945279097018213</v>
      </c>
      <c r="L33" s="67"/>
      <c r="M33" s="23">
        <v>1</v>
      </c>
      <c r="N33" s="23">
        <v>0</v>
      </c>
    </row>
    <row r="34" spans="2:14" x14ac:dyDescent="0.3">
      <c r="B34" s="8"/>
      <c r="C34" s="36" t="s">
        <v>324</v>
      </c>
      <c r="D34" s="36">
        <v>3200</v>
      </c>
      <c r="E34" s="36">
        <v>1</v>
      </c>
      <c r="F34" s="23">
        <v>0</v>
      </c>
      <c r="G34" s="23">
        <f t="shared" si="5"/>
        <v>2.2331135200606098E-4</v>
      </c>
      <c r="H34" s="23">
        <f t="shared" si="6"/>
        <v>2.6613439787092486E-4</v>
      </c>
      <c r="I34" s="23">
        <f t="shared" si="7"/>
        <v>0</v>
      </c>
      <c r="J34" s="23">
        <f t="shared" si="8"/>
        <v>4.8944574987698584E-4</v>
      </c>
      <c r="K34" s="23">
        <f t="shared" si="9"/>
        <v>3.2792865241758049E-2</v>
      </c>
      <c r="L34" s="67"/>
      <c r="M34" s="23"/>
      <c r="N34" s="23"/>
    </row>
    <row r="35" spans="2:14" x14ac:dyDescent="0.3">
      <c r="B35" s="8"/>
      <c r="C35" s="40" t="s">
        <v>325</v>
      </c>
      <c r="D35" s="40">
        <v>1350</v>
      </c>
      <c r="E35" s="42">
        <v>1</v>
      </c>
      <c r="F35" s="23">
        <v>0</v>
      </c>
      <c r="G35" s="23">
        <f t="shared" si="5"/>
        <v>9.4209476627556967E-5</v>
      </c>
      <c r="H35" s="23">
        <f t="shared" si="6"/>
        <v>2.6613439787092486E-4</v>
      </c>
      <c r="I35" s="23">
        <f t="shared" si="7"/>
        <v>0</v>
      </c>
      <c r="J35" s="23">
        <f t="shared" si="8"/>
        <v>3.6034387449848182E-4</v>
      </c>
      <c r="K35" s="23">
        <f t="shared" si="9"/>
        <v>2.4143039591398283E-2</v>
      </c>
      <c r="L35" s="67"/>
      <c r="M35" s="23"/>
      <c r="N35" s="23"/>
    </row>
    <row r="36" spans="2:14" x14ac:dyDescent="0.3">
      <c r="B36" s="8"/>
      <c r="C36" s="35" t="s">
        <v>245</v>
      </c>
      <c r="D36" s="7">
        <v>13046</v>
      </c>
      <c r="E36" s="36">
        <v>6</v>
      </c>
      <c r="F36" s="23">
        <v>0</v>
      </c>
      <c r="G36" s="23">
        <f t="shared" si="5"/>
        <v>9.104124682097097E-4</v>
      </c>
      <c r="H36" s="23">
        <f t="shared" si="6"/>
        <v>1.5968063872255492E-3</v>
      </c>
      <c r="I36" s="23">
        <f t="shared" si="7"/>
        <v>0</v>
      </c>
      <c r="J36" s="23">
        <f t="shared" si="8"/>
        <v>2.5072188554352589E-3</v>
      </c>
      <c r="K36" s="23">
        <f t="shared" si="9"/>
        <v>0.16798366331416234</v>
      </c>
      <c r="L36" s="67"/>
      <c r="M36" s="23"/>
      <c r="N36" s="23"/>
    </row>
    <row r="37" spans="2:14" x14ac:dyDescent="0.3">
      <c r="B37" s="34"/>
      <c r="C37" s="36" t="s">
        <v>242</v>
      </c>
      <c r="D37" s="38">
        <v>3780</v>
      </c>
      <c r="E37" s="36">
        <v>3</v>
      </c>
      <c r="F37" s="23"/>
      <c r="G37" s="23">
        <f t="shared" si="5"/>
        <v>2.6378653455715951E-4</v>
      </c>
      <c r="H37" s="23">
        <f t="shared" si="6"/>
        <v>7.9840319361277462E-4</v>
      </c>
      <c r="I37" s="23"/>
      <c r="J37" s="23">
        <f t="shared" si="8"/>
        <v>1.0621897281699341E-3</v>
      </c>
      <c r="K37" s="23">
        <f t="shared" si="9"/>
        <v>7.1166711787385581E-2</v>
      </c>
      <c r="L37" s="67"/>
      <c r="M37" s="23"/>
      <c r="N37" s="23"/>
    </row>
    <row r="38" spans="2:14" x14ac:dyDescent="0.3">
      <c r="B38" s="34"/>
      <c r="C38" s="36" t="s">
        <v>244</v>
      </c>
      <c r="D38" s="38">
        <f>7360+3200</f>
        <v>10560</v>
      </c>
      <c r="E38" s="36">
        <v>5</v>
      </c>
      <c r="F38" s="23"/>
      <c r="G38" s="23">
        <f t="shared" si="5"/>
        <v>7.3692746162000108E-4</v>
      </c>
      <c r="H38" s="23">
        <f t="shared" si="6"/>
        <v>1.3306719893546241E-3</v>
      </c>
      <c r="I38" s="23"/>
      <c r="J38" s="23">
        <f t="shared" si="8"/>
        <v>2.0675994509746251E-3</v>
      </c>
      <c r="K38" s="23">
        <f t="shared" si="9"/>
        <v>0.13852916321529987</v>
      </c>
      <c r="L38" s="67"/>
      <c r="M38" s="23">
        <v>1</v>
      </c>
      <c r="N38" s="23">
        <v>0</v>
      </c>
    </row>
    <row r="39" spans="2:14" x14ac:dyDescent="0.3">
      <c r="B39" s="34"/>
      <c r="C39" s="16" t="s">
        <v>243</v>
      </c>
      <c r="D39" s="2">
        <f>18680+3200</f>
        <v>21880</v>
      </c>
      <c r="E39" s="36">
        <v>9</v>
      </c>
      <c r="F39" s="23"/>
      <c r="G39" s="23">
        <f t="shared" si="5"/>
        <v>1.5268913693414418E-3</v>
      </c>
      <c r="H39" s="23">
        <f t="shared" si="6"/>
        <v>2.3952095808383233E-3</v>
      </c>
      <c r="I39" s="23"/>
      <c r="J39" s="23">
        <f t="shared" si="8"/>
        <v>3.9221009501797651E-3</v>
      </c>
      <c r="K39" s="23">
        <f t="shared" si="9"/>
        <v>0.26278076366204428</v>
      </c>
      <c r="L39" s="67">
        <v>0</v>
      </c>
      <c r="M39" s="73">
        <v>1</v>
      </c>
      <c r="N39" s="73">
        <v>0</v>
      </c>
    </row>
    <row r="40" spans="2:14" x14ac:dyDescent="0.3">
      <c r="B40" s="34"/>
      <c r="C40" s="36" t="s">
        <v>248</v>
      </c>
      <c r="D40" s="38">
        <v>8080</v>
      </c>
      <c r="E40" s="36">
        <v>3</v>
      </c>
      <c r="F40" s="23"/>
      <c r="G40" s="23">
        <f t="shared" si="5"/>
        <v>5.6386116381530391E-4</v>
      </c>
      <c r="H40" s="23">
        <f t="shared" si="6"/>
        <v>7.9840319361277462E-4</v>
      </c>
      <c r="I40" s="23"/>
      <c r="J40" s="23">
        <f t="shared" si="8"/>
        <v>1.3622643574280786E-3</v>
      </c>
      <c r="K40" s="23">
        <f t="shared" si="9"/>
        <v>9.1271711947681272E-2</v>
      </c>
      <c r="L40" s="67"/>
      <c r="M40" s="23">
        <v>1</v>
      </c>
      <c r="N40" s="23">
        <v>0</v>
      </c>
    </row>
    <row r="41" spans="2:14" x14ac:dyDescent="0.3">
      <c r="B41" s="8"/>
      <c r="C41" s="39" t="s">
        <v>326</v>
      </c>
      <c r="D41" s="38">
        <v>3700</v>
      </c>
      <c r="E41" s="36">
        <v>2</v>
      </c>
      <c r="F41" s="23">
        <v>0</v>
      </c>
      <c r="G41" s="23">
        <f t="shared" si="5"/>
        <v>2.5820375075700797E-4</v>
      </c>
      <c r="H41" s="23">
        <f t="shared" si="6"/>
        <v>5.3226879574184971E-4</v>
      </c>
      <c r="I41" s="23">
        <f>0.25*F41/$F$456</f>
        <v>0</v>
      </c>
      <c r="J41" s="23">
        <f t="shared" si="8"/>
        <v>7.9047254649885763E-4</v>
      </c>
      <c r="K41" s="23">
        <f t="shared" si="9"/>
        <v>5.2961660615423463E-2</v>
      </c>
      <c r="L41" s="67"/>
      <c r="M41" s="23">
        <v>1</v>
      </c>
      <c r="N41" s="23">
        <v>0</v>
      </c>
    </row>
    <row r="42" spans="2:14" x14ac:dyDescent="0.3">
      <c r="B42" s="9"/>
      <c r="C42" s="41" t="s">
        <v>249</v>
      </c>
      <c r="D42" s="38">
        <v>4500</v>
      </c>
      <c r="E42" s="36">
        <v>3</v>
      </c>
      <c r="F42" s="23">
        <v>0</v>
      </c>
      <c r="G42" s="23">
        <f t="shared" si="5"/>
        <v>3.1403158875852326E-4</v>
      </c>
      <c r="H42" s="23">
        <f t="shared" si="6"/>
        <v>7.9840319361277462E-4</v>
      </c>
      <c r="I42" s="23">
        <f>0.25*F42/$F$456</f>
        <v>0</v>
      </c>
      <c r="J42" s="23">
        <f t="shared" si="8"/>
        <v>1.1124347823712978E-3</v>
      </c>
      <c r="K42" s="23">
        <f t="shared" si="9"/>
        <v>7.453313041887695E-2</v>
      </c>
      <c r="L42" s="67"/>
      <c r="M42" s="23"/>
      <c r="N42" s="23"/>
    </row>
    <row r="43" spans="2:14" x14ac:dyDescent="0.3">
      <c r="B43" s="24" t="s">
        <v>7</v>
      </c>
      <c r="C43" s="25"/>
      <c r="D43" s="26">
        <f>SUM(D20:D42)</f>
        <v>188157.25</v>
      </c>
      <c r="E43" s="27">
        <f>SUM(E20:E42)</f>
        <v>109</v>
      </c>
      <c r="F43" s="32">
        <f>SUM(F20:F42)</f>
        <v>0</v>
      </c>
      <c r="G43" s="32"/>
      <c r="H43" s="32"/>
      <c r="I43" s="32"/>
      <c r="J43" s="32">
        <f>SUM(J20:J42)</f>
        <v>4.2139164957694063E-2</v>
      </c>
      <c r="K43" s="32">
        <f>SUM(K20:K42)</f>
        <v>2.8233240521655021</v>
      </c>
      <c r="L43" s="69">
        <v>3</v>
      </c>
      <c r="M43" s="23">
        <v>9</v>
      </c>
      <c r="N43" s="23">
        <v>3</v>
      </c>
    </row>
    <row r="44" spans="2:14" x14ac:dyDescent="0.3">
      <c r="F44" s="23"/>
      <c r="G44" s="23"/>
      <c r="H44" s="23"/>
      <c r="I44" s="23"/>
      <c r="J44" s="23"/>
      <c r="K44" s="23"/>
      <c r="L44" s="67"/>
      <c r="M44" s="23"/>
      <c r="N44" s="23"/>
    </row>
    <row r="45" spans="2:14" x14ac:dyDescent="0.3">
      <c r="B45" s="5" t="s">
        <v>8</v>
      </c>
      <c r="C45" s="22" t="s">
        <v>327</v>
      </c>
      <c r="D45" s="2">
        <f>5400+1300</f>
        <v>6700</v>
      </c>
      <c r="E45" s="36">
        <v>5</v>
      </c>
      <c r="F45" s="23">
        <v>0</v>
      </c>
      <c r="G45" s="23">
        <f t="shared" ref="G45:G53" si="10">0.35*D45/$D$456</f>
        <v>4.6755814326269015E-4</v>
      </c>
      <c r="H45" s="23">
        <f t="shared" ref="H45:H53" si="11">0.4*E45/$E$456</f>
        <v>1.3306719893546241E-3</v>
      </c>
      <c r="I45" s="23">
        <f>0.25*F45/$F$456</f>
        <v>0</v>
      </c>
      <c r="J45" s="23">
        <f>G45+H45+I45</f>
        <v>1.7982301326173143E-3</v>
      </c>
      <c r="K45" s="23">
        <f>J45*67</f>
        <v>0.12048141888536006</v>
      </c>
      <c r="L45" s="67"/>
      <c r="M45" s="23">
        <v>1</v>
      </c>
      <c r="N45" s="23">
        <v>0</v>
      </c>
    </row>
    <row r="46" spans="2:14" x14ac:dyDescent="0.3">
      <c r="B46" s="8"/>
      <c r="C46" s="40" t="s">
        <v>10</v>
      </c>
      <c r="D46" s="40">
        <v>6300</v>
      </c>
      <c r="E46" s="42">
        <v>1</v>
      </c>
      <c r="F46" s="23">
        <v>0</v>
      </c>
      <c r="G46" s="23">
        <f t="shared" si="10"/>
        <v>4.3964422426193253E-4</v>
      </c>
      <c r="H46" s="23">
        <f t="shared" si="11"/>
        <v>2.6613439787092486E-4</v>
      </c>
      <c r="I46" s="23">
        <f>0.25*F46/$F$456</f>
        <v>0</v>
      </c>
      <c r="J46" s="23">
        <f t="shared" ref="J46:J52" si="12">G46+H46+I46</f>
        <v>7.0577862213285739E-4</v>
      </c>
      <c r="K46" s="23">
        <f t="shared" ref="K46:K52" si="13">J46*67</f>
        <v>4.7287167682901442E-2</v>
      </c>
      <c r="L46" s="67"/>
      <c r="M46" s="23"/>
      <c r="N46" s="23"/>
    </row>
    <row r="47" spans="2:14" x14ac:dyDescent="0.3">
      <c r="B47" s="8"/>
      <c r="C47" s="43" t="s">
        <v>328</v>
      </c>
      <c r="D47" s="2">
        <v>15630</v>
      </c>
      <c r="E47" s="36">
        <v>8</v>
      </c>
      <c r="F47" s="23">
        <v>0</v>
      </c>
      <c r="G47" s="23">
        <f t="shared" si="10"/>
        <v>1.0907363849546041E-3</v>
      </c>
      <c r="H47" s="23">
        <f t="shared" si="11"/>
        <v>2.1290751829673988E-3</v>
      </c>
      <c r="I47" s="23">
        <f>0.25*F47/$F$456</f>
        <v>0</v>
      </c>
      <c r="J47" s="23">
        <f t="shared" si="12"/>
        <v>3.2198115679220032E-3</v>
      </c>
      <c r="K47" s="23">
        <f t="shared" si="13"/>
        <v>0.21572737505077422</v>
      </c>
      <c r="L47" s="75">
        <v>1</v>
      </c>
      <c r="M47" s="23"/>
      <c r="N47" s="23"/>
    </row>
    <row r="48" spans="2:14" x14ac:dyDescent="0.3">
      <c r="B48" s="8"/>
      <c r="C48" s="22" t="s">
        <v>329</v>
      </c>
      <c r="D48" s="2">
        <v>14094</v>
      </c>
      <c r="E48" s="36">
        <v>3</v>
      </c>
      <c r="F48" s="23">
        <v>0</v>
      </c>
      <c r="G48" s="23">
        <f t="shared" si="10"/>
        <v>9.8354693599169481E-4</v>
      </c>
      <c r="H48" s="23">
        <f t="shared" si="11"/>
        <v>7.9840319361277462E-4</v>
      </c>
      <c r="I48" s="23">
        <f>0.25*F48/$F$456</f>
        <v>0</v>
      </c>
      <c r="J48" s="23">
        <f t="shared" si="12"/>
        <v>1.7819501296044695E-3</v>
      </c>
      <c r="K48" s="23">
        <f t="shared" si="13"/>
        <v>0.11939065868349946</v>
      </c>
      <c r="L48" s="67"/>
      <c r="M48" s="23"/>
      <c r="N48" s="23"/>
    </row>
    <row r="49" spans="2:14" x14ac:dyDescent="0.3">
      <c r="B49" s="34"/>
      <c r="C49" s="10" t="s">
        <v>12</v>
      </c>
      <c r="D49" s="7">
        <f>31964+7800</f>
        <v>39764</v>
      </c>
      <c r="E49" s="36">
        <v>8</v>
      </c>
      <c r="F49" s="23"/>
      <c r="G49" s="23">
        <f t="shared" si="10"/>
        <v>2.774922687865315E-3</v>
      </c>
      <c r="H49" s="23">
        <f t="shared" si="11"/>
        <v>2.1290751829673988E-3</v>
      </c>
      <c r="I49" s="23"/>
      <c r="J49" s="23">
        <f t="shared" si="12"/>
        <v>4.9039978708327134E-3</v>
      </c>
      <c r="K49" s="23">
        <f t="shared" si="13"/>
        <v>0.3285678573457918</v>
      </c>
      <c r="L49" s="67">
        <v>0</v>
      </c>
      <c r="M49" s="73">
        <v>1</v>
      </c>
      <c r="N49" s="73">
        <v>0</v>
      </c>
    </row>
    <row r="50" spans="2:14" x14ac:dyDescent="0.3">
      <c r="B50" s="34"/>
      <c r="C50" s="44" t="s">
        <v>330</v>
      </c>
      <c r="D50" s="38">
        <v>14400</v>
      </c>
      <c r="E50" s="36">
        <v>7</v>
      </c>
      <c r="F50" s="23"/>
      <c r="G50" s="23">
        <f t="shared" si="10"/>
        <v>1.0049010840272744E-3</v>
      </c>
      <c r="H50" s="23">
        <f t="shared" si="11"/>
        <v>1.8629407850964739E-3</v>
      </c>
      <c r="I50" s="23"/>
      <c r="J50" s="23">
        <f>G50+H50+I50</f>
        <v>2.8678418691237481E-3</v>
      </c>
      <c r="K50" s="23">
        <f t="shared" si="13"/>
        <v>0.19214540523129112</v>
      </c>
      <c r="L50" s="67"/>
      <c r="M50" s="23"/>
      <c r="N50" s="23"/>
    </row>
    <row r="51" spans="2:14" x14ac:dyDescent="0.3">
      <c r="B51" s="34"/>
      <c r="C51" s="22" t="s">
        <v>331</v>
      </c>
      <c r="D51" s="2">
        <v>2900</v>
      </c>
      <c r="E51" s="36">
        <v>1</v>
      </c>
      <c r="F51" s="23"/>
      <c r="G51" s="23">
        <f t="shared" si="10"/>
        <v>2.0237591275549274E-4</v>
      </c>
      <c r="H51" s="23">
        <f t="shared" si="11"/>
        <v>2.6613439787092486E-4</v>
      </c>
      <c r="I51" s="23"/>
      <c r="J51" s="23">
        <f t="shared" si="12"/>
        <v>4.685103106264176E-4</v>
      </c>
      <c r="K51" s="23">
        <f t="shared" si="13"/>
        <v>3.1390190811969976E-2</v>
      </c>
      <c r="L51" s="67"/>
      <c r="M51" s="23"/>
      <c r="N51" s="23"/>
    </row>
    <row r="52" spans="2:14" x14ac:dyDescent="0.3">
      <c r="B52" s="9"/>
      <c r="C52" s="45" t="s">
        <v>13</v>
      </c>
      <c r="D52" s="46">
        <v>22053</v>
      </c>
      <c r="E52" s="41">
        <v>5</v>
      </c>
      <c r="F52" s="23">
        <v>0</v>
      </c>
      <c r="G52" s="23">
        <f t="shared" si="10"/>
        <v>1.5389641393092695E-3</v>
      </c>
      <c r="H52" s="23">
        <f t="shared" si="11"/>
        <v>1.3306719893546241E-3</v>
      </c>
      <c r="I52" s="23">
        <f>0.25*F52/$F$456</f>
        <v>0</v>
      </c>
      <c r="J52" s="23">
        <f t="shared" si="12"/>
        <v>2.8696361286638938E-3</v>
      </c>
      <c r="K52" s="23">
        <f t="shared" si="13"/>
        <v>0.19226562062048089</v>
      </c>
      <c r="L52" s="67"/>
      <c r="M52" s="23"/>
      <c r="N52" s="23"/>
    </row>
    <row r="53" spans="2:14" x14ac:dyDescent="0.3">
      <c r="B53" s="10" t="s">
        <v>7</v>
      </c>
      <c r="C53" s="25"/>
      <c r="D53" s="26">
        <f>SUM(D45:D52)</f>
        <v>121841</v>
      </c>
      <c r="E53" s="24">
        <f>SUM(E45:E52)</f>
        <v>38</v>
      </c>
      <c r="F53" s="32">
        <f>SUM(F45:F52)</f>
        <v>0</v>
      </c>
      <c r="G53" s="32">
        <f t="shared" si="10"/>
        <v>8.5026495124282727E-3</v>
      </c>
      <c r="H53" s="32">
        <f t="shared" si="11"/>
        <v>1.0113107119095143E-2</v>
      </c>
      <c r="I53" s="32"/>
      <c r="J53" s="32">
        <f>SUM(J45:J52)</f>
        <v>1.8615756631523418E-2</v>
      </c>
      <c r="K53" s="32">
        <f>SUM(K45:K52)</f>
        <v>1.2472556943120692</v>
      </c>
      <c r="L53" s="70">
        <v>1</v>
      </c>
      <c r="M53" s="23">
        <v>2</v>
      </c>
      <c r="N53" s="23">
        <v>0</v>
      </c>
    </row>
    <row r="54" spans="2:14" x14ac:dyDescent="0.3">
      <c r="B54" s="35"/>
      <c r="C54" s="28"/>
      <c r="D54" s="26"/>
      <c r="E54" s="28"/>
      <c r="F54" s="32"/>
      <c r="G54" s="32"/>
      <c r="H54" s="32"/>
      <c r="I54" s="32"/>
      <c r="J54" s="32"/>
      <c r="K54" s="32"/>
      <c r="L54" s="67"/>
      <c r="M54" s="23"/>
      <c r="N54" s="23"/>
    </row>
    <row r="55" spans="2:14" x14ac:dyDescent="0.3">
      <c r="B55" s="83" t="s">
        <v>332</v>
      </c>
      <c r="C55" s="36" t="s">
        <v>333</v>
      </c>
      <c r="D55" s="38">
        <v>1151.77</v>
      </c>
      <c r="E55" s="36">
        <v>1</v>
      </c>
      <c r="F55" s="32"/>
      <c r="G55" s="61">
        <f t="shared" ref="G55:G61" si="14">0.35*D55/$D$456</f>
        <v>8.03760362187565E-5</v>
      </c>
      <c r="H55" s="23">
        <f t="shared" ref="H55:H61" si="15">0.4*E55/$E$456</f>
        <v>2.6613439787092486E-4</v>
      </c>
      <c r="I55" s="32"/>
      <c r="J55" s="23">
        <f>G55+H55+I55</f>
        <v>3.4651043408968137E-4</v>
      </c>
      <c r="K55" s="23">
        <f>J55*67</f>
        <v>2.3216199084008651E-2</v>
      </c>
      <c r="L55" s="67"/>
      <c r="M55" s="23"/>
      <c r="N55" s="23"/>
    </row>
    <row r="56" spans="2:14" x14ac:dyDescent="0.3">
      <c r="B56" s="84"/>
      <c r="C56" s="36" t="s">
        <v>170</v>
      </c>
      <c r="D56" s="36">
        <v>12774.21</v>
      </c>
      <c r="E56" s="36">
        <v>1</v>
      </c>
      <c r="F56" s="32"/>
      <c r="G56" s="23">
        <f t="shared" si="14"/>
        <v>8.9144565809666986E-4</v>
      </c>
      <c r="H56" s="23">
        <f t="shared" si="15"/>
        <v>2.6613439787092486E-4</v>
      </c>
      <c r="I56" s="32"/>
      <c r="J56" s="23">
        <f t="shared" ref="J56:J60" si="16">G56+H56+I56</f>
        <v>1.1575800559675948E-3</v>
      </c>
      <c r="K56" s="23">
        <f t="shared" ref="K56:K60" si="17">J56*67</f>
        <v>7.7557863749828856E-2</v>
      </c>
      <c r="L56" s="67"/>
      <c r="M56" s="23"/>
      <c r="N56" s="23"/>
    </row>
    <row r="57" spans="2:14" x14ac:dyDescent="0.3">
      <c r="B57" s="84"/>
      <c r="C57" s="36" t="s">
        <v>334</v>
      </c>
      <c r="D57" s="38">
        <v>9474.77</v>
      </c>
      <c r="E57" s="36">
        <v>1</v>
      </c>
      <c r="F57" s="32"/>
      <c r="G57" s="23">
        <f t="shared" si="14"/>
        <v>6.6119490582702074E-4</v>
      </c>
      <c r="H57" s="23">
        <f t="shared" si="15"/>
        <v>2.6613439787092486E-4</v>
      </c>
      <c r="I57" s="32"/>
      <c r="J57" s="23">
        <f t="shared" si="16"/>
        <v>9.2732930369794566E-4</v>
      </c>
      <c r="K57" s="23">
        <f t="shared" si="17"/>
        <v>6.2131063347762361E-2</v>
      </c>
      <c r="L57" s="67"/>
      <c r="M57" s="23"/>
      <c r="N57" s="23"/>
    </row>
    <row r="58" spans="2:14" x14ac:dyDescent="0.3">
      <c r="B58" s="84"/>
      <c r="C58" s="36" t="s">
        <v>335</v>
      </c>
      <c r="D58" s="38">
        <v>4350</v>
      </c>
      <c r="E58" s="36">
        <v>1</v>
      </c>
      <c r="F58" s="32"/>
      <c r="G58" s="23">
        <f t="shared" si="14"/>
        <v>3.0356386913323914E-4</v>
      </c>
      <c r="H58" s="23">
        <f t="shared" si="15"/>
        <v>2.6613439787092486E-4</v>
      </c>
      <c r="I58" s="32"/>
      <c r="J58" s="23">
        <f t="shared" si="16"/>
        <v>5.69698267004164E-4</v>
      </c>
      <c r="K58" s="23">
        <f t="shared" si="17"/>
        <v>3.816978388927899E-2</v>
      </c>
      <c r="L58" s="67"/>
      <c r="M58" s="23"/>
      <c r="N58" s="23"/>
    </row>
    <row r="59" spans="2:14" x14ac:dyDescent="0.3">
      <c r="B59" s="84"/>
      <c r="C59" s="36" t="s">
        <v>336</v>
      </c>
      <c r="D59" s="38">
        <v>3525.65</v>
      </c>
      <c r="E59" s="36">
        <v>1</v>
      </c>
      <c r="F59" s="32"/>
      <c r="G59" s="23">
        <f t="shared" si="14"/>
        <v>2.4603677131255277E-4</v>
      </c>
      <c r="H59" s="23">
        <f t="shared" si="15"/>
        <v>2.6613439787092486E-4</v>
      </c>
      <c r="I59" s="32"/>
      <c r="J59" s="23">
        <f t="shared" si="16"/>
        <v>5.1217116918347762E-4</v>
      </c>
      <c r="K59" s="23">
        <f t="shared" si="17"/>
        <v>3.4315468335293003E-2</v>
      </c>
      <c r="L59" s="67"/>
      <c r="M59" s="23"/>
      <c r="N59" s="23"/>
    </row>
    <row r="60" spans="2:14" x14ac:dyDescent="0.3">
      <c r="B60" s="85"/>
      <c r="C60" s="1" t="s">
        <v>337</v>
      </c>
      <c r="D60" s="2">
        <v>7273.56</v>
      </c>
      <c r="E60" s="36">
        <v>1</v>
      </c>
      <c r="F60" s="32"/>
      <c r="G60" s="23">
        <f t="shared" si="14"/>
        <v>5.0758391171787658E-4</v>
      </c>
      <c r="H60" s="23">
        <f t="shared" si="15"/>
        <v>2.6613439787092486E-4</v>
      </c>
      <c r="I60" s="32"/>
      <c r="J60" s="23">
        <f t="shared" si="16"/>
        <v>7.7371830958880149E-4</v>
      </c>
      <c r="K60" s="23">
        <f t="shared" si="17"/>
        <v>5.1839126742449698E-2</v>
      </c>
      <c r="L60" s="67"/>
      <c r="M60" s="23"/>
      <c r="N60" s="23"/>
    </row>
    <row r="61" spans="2:14" x14ac:dyDescent="0.3">
      <c r="B61" s="36" t="s">
        <v>338</v>
      </c>
      <c r="C61" s="36"/>
      <c r="D61" s="49">
        <f>SUM(D55:D60)</f>
        <v>38549.96</v>
      </c>
      <c r="E61" s="36">
        <f>SUM(E55:E60)</f>
        <v>6</v>
      </c>
      <c r="F61" s="32"/>
      <c r="G61" s="23">
        <f t="shared" si="14"/>
        <v>2.6902011523061153E-3</v>
      </c>
      <c r="H61" s="23">
        <f t="shared" si="15"/>
        <v>1.5968063872255492E-3</v>
      </c>
      <c r="I61" s="32"/>
      <c r="J61" s="32">
        <f>SUM(J55:J60)</f>
        <v>4.2870075395316648E-3</v>
      </c>
      <c r="K61" s="32">
        <f>SUM(K55:K60)</f>
        <v>0.28722950514862156</v>
      </c>
      <c r="L61" s="67">
        <v>0</v>
      </c>
      <c r="M61" s="23">
        <v>0</v>
      </c>
      <c r="N61" s="23">
        <v>0</v>
      </c>
    </row>
    <row r="62" spans="2:14" x14ac:dyDescent="0.3">
      <c r="B62" s="35"/>
      <c r="C62" s="35"/>
      <c r="D62" s="7"/>
      <c r="E62" s="35"/>
      <c r="F62" s="23"/>
      <c r="G62" s="23"/>
      <c r="H62" s="23"/>
      <c r="I62" s="23"/>
      <c r="J62" s="23"/>
      <c r="K62" s="23"/>
      <c r="L62" s="67"/>
      <c r="M62" s="23"/>
      <c r="N62" s="23"/>
    </row>
    <row r="63" spans="2:14" x14ac:dyDescent="0.3">
      <c r="B63" s="82" t="s">
        <v>14</v>
      </c>
      <c r="C63" s="36" t="s">
        <v>339</v>
      </c>
      <c r="D63" s="36">
        <v>5000</v>
      </c>
      <c r="E63" s="36">
        <v>1</v>
      </c>
      <c r="F63" s="23">
        <v>0</v>
      </c>
      <c r="G63" s="23">
        <f t="shared" ref="G63:G84" si="18">0.35*D63/$D$456</f>
        <v>3.4892398750947025E-4</v>
      </c>
      <c r="H63" s="23">
        <f t="shared" ref="H63:H84" si="19">0.4*E63/$E$456</f>
        <v>2.6613439787092486E-4</v>
      </c>
      <c r="I63" s="23">
        <f t="shared" ref="I63:I82" si="20">0.25*F63/$F$456</f>
        <v>0</v>
      </c>
      <c r="J63" s="23">
        <f>G63+H63+I63</f>
        <v>6.1505838538039505E-4</v>
      </c>
      <c r="K63" s="23">
        <f>J63*67</f>
        <v>4.1208911820486471E-2</v>
      </c>
      <c r="L63" s="67"/>
      <c r="M63" s="23"/>
      <c r="N63" s="23"/>
    </row>
    <row r="64" spans="2:14" x14ac:dyDescent="0.3">
      <c r="B64" s="77"/>
      <c r="C64" s="36" t="s">
        <v>16</v>
      </c>
      <c r="D64" s="38">
        <v>2350</v>
      </c>
      <c r="E64" s="36">
        <v>2</v>
      </c>
      <c r="F64" s="23">
        <v>1</v>
      </c>
      <c r="G64" s="23">
        <f t="shared" si="18"/>
        <v>1.6399427412945103E-4</v>
      </c>
      <c r="H64" s="23">
        <f t="shared" si="19"/>
        <v>5.3226879574184971E-4</v>
      </c>
      <c r="I64" s="23">
        <f t="shared" si="20"/>
        <v>1.1363636363636364E-2</v>
      </c>
      <c r="J64" s="23">
        <f t="shared" ref="J64:J84" si="21">G64+H64+I64</f>
        <v>1.2059899433507664E-2</v>
      </c>
      <c r="K64" s="23">
        <f t="shared" ref="K64:K84" si="22">J64*67</f>
        <v>0.80801326204501356</v>
      </c>
      <c r="L64" s="67">
        <v>1</v>
      </c>
      <c r="M64" s="23">
        <v>1</v>
      </c>
      <c r="N64" s="23">
        <v>1</v>
      </c>
    </row>
    <row r="65" spans="2:14" x14ac:dyDescent="0.3">
      <c r="B65" s="77"/>
      <c r="C65" s="35" t="s">
        <v>17</v>
      </c>
      <c r="D65" s="35">
        <v>4929.2</v>
      </c>
      <c r="E65" s="36">
        <v>2</v>
      </c>
      <c r="F65" s="23">
        <v>0</v>
      </c>
      <c r="G65" s="23">
        <f t="shared" si="18"/>
        <v>3.4398322384633612E-4</v>
      </c>
      <c r="H65" s="23">
        <f t="shared" si="19"/>
        <v>5.3226879574184971E-4</v>
      </c>
      <c r="I65" s="23">
        <f t="shared" si="20"/>
        <v>0</v>
      </c>
      <c r="J65" s="23">
        <f t="shared" si="21"/>
        <v>8.7625201958818578E-4</v>
      </c>
      <c r="K65" s="23">
        <f t="shared" si="22"/>
        <v>5.8708885312408449E-2</v>
      </c>
      <c r="L65" s="67"/>
      <c r="M65" s="23"/>
      <c r="N65" s="23"/>
    </row>
    <row r="66" spans="2:14" x14ac:dyDescent="0.3">
      <c r="B66" s="77"/>
      <c r="C66" s="36" t="s">
        <v>340</v>
      </c>
      <c r="D66" s="38">
        <v>6400</v>
      </c>
      <c r="E66" s="36">
        <v>4</v>
      </c>
      <c r="F66" s="23">
        <v>0</v>
      </c>
      <c r="G66" s="23">
        <f t="shared" si="18"/>
        <v>4.4662270401212196E-4</v>
      </c>
      <c r="H66" s="23">
        <f t="shared" si="19"/>
        <v>1.0645375914836994E-3</v>
      </c>
      <c r="I66" s="23">
        <f t="shared" si="20"/>
        <v>0</v>
      </c>
      <c r="J66" s="23">
        <f t="shared" si="21"/>
        <v>1.5111602954958215E-3</v>
      </c>
      <c r="K66" s="23">
        <f t="shared" si="22"/>
        <v>0.10124773979822004</v>
      </c>
      <c r="L66" s="67"/>
      <c r="M66" s="23">
        <v>1</v>
      </c>
      <c r="N66" s="23">
        <v>1</v>
      </c>
    </row>
    <row r="67" spans="2:14" x14ac:dyDescent="0.3">
      <c r="B67" s="77"/>
      <c r="C67" s="35" t="s">
        <v>341</v>
      </c>
      <c r="D67" s="7">
        <v>1200</v>
      </c>
      <c r="E67" s="36">
        <v>1</v>
      </c>
      <c r="F67" s="23">
        <v>0</v>
      </c>
      <c r="G67" s="62">
        <f t="shared" si="18"/>
        <v>8.3741757002272861E-5</v>
      </c>
      <c r="H67" s="23">
        <f t="shared" si="19"/>
        <v>2.6613439787092486E-4</v>
      </c>
      <c r="I67" s="23">
        <f t="shared" si="20"/>
        <v>0</v>
      </c>
      <c r="J67" s="23">
        <f t="shared" si="21"/>
        <v>3.498761548731977E-4</v>
      </c>
      <c r="K67" s="23">
        <f t="shared" si="22"/>
        <v>2.3441702376504246E-2</v>
      </c>
      <c r="L67" s="67"/>
      <c r="M67" s="23"/>
      <c r="N67" s="23"/>
    </row>
    <row r="68" spans="2:14" x14ac:dyDescent="0.3">
      <c r="B68" s="77"/>
      <c r="C68" s="35" t="s">
        <v>291</v>
      </c>
      <c r="D68" s="7">
        <v>2200</v>
      </c>
      <c r="E68" s="36">
        <v>1</v>
      </c>
      <c r="F68" s="23">
        <v>0</v>
      </c>
      <c r="G68" s="23">
        <f t="shared" si="18"/>
        <v>1.5352655450416691E-4</v>
      </c>
      <c r="H68" s="23">
        <f t="shared" si="19"/>
        <v>2.6613439787092486E-4</v>
      </c>
      <c r="I68" s="23">
        <f t="shared" si="20"/>
        <v>0</v>
      </c>
      <c r="J68" s="23">
        <f t="shared" si="21"/>
        <v>4.1966095237509174E-4</v>
      </c>
      <c r="K68" s="23">
        <f t="shared" si="22"/>
        <v>2.8117283809131147E-2</v>
      </c>
      <c r="L68" s="67"/>
      <c r="M68" s="23"/>
      <c r="N68" s="23"/>
    </row>
    <row r="69" spans="2:14" x14ac:dyDescent="0.3">
      <c r="B69" s="77"/>
      <c r="C69" s="36" t="s">
        <v>19</v>
      </c>
      <c r="D69" s="36">
        <v>783.2</v>
      </c>
      <c r="E69" s="36">
        <v>1</v>
      </c>
      <c r="F69" s="23">
        <v>0</v>
      </c>
      <c r="G69" s="23">
        <f t="shared" si="18"/>
        <v>5.4655453403483423E-5</v>
      </c>
      <c r="H69" s="23">
        <f t="shared" si="19"/>
        <v>2.6613439787092486E-4</v>
      </c>
      <c r="I69" s="23">
        <f t="shared" si="20"/>
        <v>0</v>
      </c>
      <c r="J69" s="23">
        <f t="shared" si="21"/>
        <v>3.2078985127440826E-4</v>
      </c>
      <c r="K69" s="23">
        <f t="shared" si="22"/>
        <v>2.1492920035385353E-2</v>
      </c>
      <c r="L69" s="67"/>
      <c r="M69" s="23"/>
      <c r="N69" s="23"/>
    </row>
    <row r="70" spans="2:14" x14ac:dyDescent="0.3">
      <c r="B70" s="77"/>
      <c r="C70" s="36" t="s">
        <v>20</v>
      </c>
      <c r="D70" s="36">
        <v>5500</v>
      </c>
      <c r="E70" s="36">
        <v>1</v>
      </c>
      <c r="F70" s="23">
        <v>0</v>
      </c>
      <c r="G70" s="23">
        <f t="shared" si="18"/>
        <v>3.8381638626041725E-4</v>
      </c>
      <c r="H70" s="23">
        <f t="shared" si="19"/>
        <v>2.6613439787092486E-4</v>
      </c>
      <c r="I70" s="23">
        <f t="shared" si="20"/>
        <v>0</v>
      </c>
      <c r="J70" s="23">
        <f t="shared" si="21"/>
        <v>6.4995078413134216E-4</v>
      </c>
      <c r="K70" s="23">
        <f t="shared" si="22"/>
        <v>4.3546702536799924E-2</v>
      </c>
      <c r="L70" s="67"/>
      <c r="M70" s="23"/>
      <c r="N70" s="23"/>
    </row>
    <row r="71" spans="2:14" x14ac:dyDescent="0.3">
      <c r="B71" s="77"/>
      <c r="C71" s="1" t="s">
        <v>342</v>
      </c>
      <c r="D71" s="2">
        <v>700</v>
      </c>
      <c r="E71" s="36">
        <v>1</v>
      </c>
      <c r="F71" s="23">
        <v>0</v>
      </c>
      <c r="G71" s="23">
        <f t="shared" si="18"/>
        <v>4.8849358251325835E-5</v>
      </c>
      <c r="H71" s="23">
        <f t="shared" si="19"/>
        <v>2.6613439787092486E-4</v>
      </c>
      <c r="I71" s="23">
        <f t="shared" si="20"/>
        <v>0</v>
      </c>
      <c r="J71" s="23">
        <f t="shared" si="21"/>
        <v>3.1498375612225071E-4</v>
      </c>
      <c r="K71" s="23">
        <f t="shared" si="22"/>
        <v>2.1103911660190797E-2</v>
      </c>
      <c r="L71" s="67"/>
      <c r="M71" s="23"/>
      <c r="N71" s="23"/>
    </row>
    <row r="72" spans="2:14" ht="37.5" x14ac:dyDescent="0.3">
      <c r="B72" s="77"/>
      <c r="C72" s="36" t="s">
        <v>343</v>
      </c>
      <c r="D72" s="38">
        <v>2750</v>
      </c>
      <c r="E72" s="36">
        <v>1</v>
      </c>
      <c r="F72" s="23">
        <v>0</v>
      </c>
      <c r="G72" s="23">
        <f t="shared" si="18"/>
        <v>1.9190819313020862E-4</v>
      </c>
      <c r="H72" s="23">
        <f t="shared" si="19"/>
        <v>2.6613439787092486E-4</v>
      </c>
      <c r="I72" s="23">
        <f t="shared" si="20"/>
        <v>0</v>
      </c>
      <c r="J72" s="23">
        <f t="shared" si="21"/>
        <v>4.5804259100113348E-4</v>
      </c>
      <c r="K72" s="23">
        <f t="shared" si="22"/>
        <v>3.0688853597075943E-2</v>
      </c>
      <c r="L72" s="67"/>
      <c r="M72" s="23"/>
      <c r="N72" s="23"/>
    </row>
    <row r="73" spans="2:14" x14ac:dyDescent="0.3">
      <c r="B73" s="77"/>
      <c r="C73" s="16" t="s">
        <v>344</v>
      </c>
      <c r="D73" s="50">
        <v>7300</v>
      </c>
      <c r="E73" s="36">
        <v>2</v>
      </c>
      <c r="F73" s="23">
        <v>0</v>
      </c>
      <c r="G73" s="23">
        <f t="shared" si="18"/>
        <v>5.0942902176382657E-4</v>
      </c>
      <c r="H73" s="23">
        <f t="shared" si="19"/>
        <v>5.3226879574184971E-4</v>
      </c>
      <c r="I73" s="23">
        <f t="shared" si="20"/>
        <v>0</v>
      </c>
      <c r="J73" s="23">
        <f t="shared" si="21"/>
        <v>1.0416978175056763E-3</v>
      </c>
      <c r="K73" s="23">
        <f t="shared" si="22"/>
        <v>6.9793753772880315E-2</v>
      </c>
      <c r="L73" s="67"/>
      <c r="M73" s="23"/>
      <c r="N73" s="23"/>
    </row>
    <row r="74" spans="2:14" x14ac:dyDescent="0.3">
      <c r="B74" s="77"/>
      <c r="C74" s="36" t="s">
        <v>24</v>
      </c>
      <c r="D74" s="36">
        <v>11352</v>
      </c>
      <c r="E74" s="36">
        <v>2</v>
      </c>
      <c r="F74" s="23">
        <v>0</v>
      </c>
      <c r="G74" s="23">
        <f t="shared" si="18"/>
        <v>7.9219702124150131E-4</v>
      </c>
      <c r="H74" s="23">
        <f t="shared" si="19"/>
        <v>5.3226879574184971E-4</v>
      </c>
      <c r="I74" s="23">
        <f t="shared" si="20"/>
        <v>0</v>
      </c>
      <c r="J74" s="23">
        <f t="shared" si="21"/>
        <v>1.3244658169833511E-3</v>
      </c>
      <c r="K74" s="23">
        <f t="shared" si="22"/>
        <v>8.8739209737884531E-2</v>
      </c>
      <c r="L74" s="67"/>
      <c r="M74" s="23">
        <v>1</v>
      </c>
      <c r="N74" s="23">
        <v>1</v>
      </c>
    </row>
    <row r="75" spans="2:14" x14ac:dyDescent="0.3">
      <c r="B75" s="77"/>
      <c r="C75" s="36" t="s">
        <v>345</v>
      </c>
      <c r="D75" s="36">
        <v>1200</v>
      </c>
      <c r="E75" s="36">
        <v>1</v>
      </c>
      <c r="F75" s="23">
        <v>0</v>
      </c>
      <c r="G75" s="61">
        <f t="shared" si="18"/>
        <v>8.3741757002272861E-5</v>
      </c>
      <c r="H75" s="23">
        <f t="shared" si="19"/>
        <v>2.6613439787092486E-4</v>
      </c>
      <c r="I75" s="23">
        <f t="shared" si="20"/>
        <v>0</v>
      </c>
      <c r="J75" s="23">
        <f t="shared" si="21"/>
        <v>3.498761548731977E-4</v>
      </c>
      <c r="K75" s="23">
        <f t="shared" si="22"/>
        <v>2.3441702376504246E-2</v>
      </c>
      <c r="L75" s="67"/>
      <c r="M75" s="23"/>
      <c r="N75" s="23"/>
    </row>
    <row r="76" spans="2:14" x14ac:dyDescent="0.3">
      <c r="B76" s="77"/>
      <c r="C76" s="35" t="s">
        <v>25</v>
      </c>
      <c r="D76" s="7">
        <v>1100</v>
      </c>
      <c r="E76" s="36">
        <v>1</v>
      </c>
      <c r="F76" s="23">
        <v>0</v>
      </c>
      <c r="G76" s="61">
        <f t="shared" si="18"/>
        <v>7.6763277252083457E-5</v>
      </c>
      <c r="H76" s="23">
        <f t="shared" si="19"/>
        <v>2.6613439787092486E-4</v>
      </c>
      <c r="I76" s="23">
        <f t="shared" si="20"/>
        <v>0</v>
      </c>
      <c r="J76" s="23">
        <f t="shared" si="21"/>
        <v>3.4289767512300833E-4</v>
      </c>
      <c r="K76" s="23">
        <f t="shared" si="22"/>
        <v>2.2974144233241556E-2</v>
      </c>
      <c r="L76" s="67"/>
      <c r="M76" s="23"/>
      <c r="N76" s="23"/>
    </row>
    <row r="77" spans="2:14" x14ac:dyDescent="0.3">
      <c r="B77" s="77"/>
      <c r="C77" s="35" t="s">
        <v>26</v>
      </c>
      <c r="D77" s="7">
        <v>14800</v>
      </c>
      <c r="E77" s="36">
        <v>3</v>
      </c>
      <c r="F77" s="23">
        <v>0</v>
      </c>
      <c r="G77" s="23">
        <f t="shared" si="18"/>
        <v>1.0328150030280319E-3</v>
      </c>
      <c r="H77" s="23">
        <f t="shared" si="19"/>
        <v>7.9840319361277462E-4</v>
      </c>
      <c r="I77" s="23">
        <f t="shared" si="20"/>
        <v>0</v>
      </c>
      <c r="J77" s="23">
        <f t="shared" si="21"/>
        <v>1.8312181966408064E-3</v>
      </c>
      <c r="K77" s="23">
        <f t="shared" si="22"/>
        <v>0.12269161917493403</v>
      </c>
      <c r="L77" s="67"/>
      <c r="M77" s="23"/>
      <c r="N77" s="23"/>
    </row>
    <row r="78" spans="2:14" x14ac:dyDescent="0.3">
      <c r="B78" s="77"/>
      <c r="C78" s="36" t="s">
        <v>27</v>
      </c>
      <c r="D78" s="36">
        <v>24395.84</v>
      </c>
      <c r="E78" s="36">
        <v>5</v>
      </c>
      <c r="F78" s="23">
        <v>0</v>
      </c>
      <c r="G78" s="23">
        <f t="shared" si="18"/>
        <v>1.7024587542886071E-3</v>
      </c>
      <c r="H78" s="23">
        <f t="shared" si="19"/>
        <v>1.3306719893546241E-3</v>
      </c>
      <c r="I78" s="23">
        <f t="shared" si="20"/>
        <v>0</v>
      </c>
      <c r="J78" s="23">
        <f t="shared" si="21"/>
        <v>3.0331307436432314E-3</v>
      </c>
      <c r="K78" s="23">
        <f t="shared" si="22"/>
        <v>0.20321975982409651</v>
      </c>
      <c r="L78" s="67">
        <v>1</v>
      </c>
      <c r="M78" s="23">
        <v>1</v>
      </c>
      <c r="N78" s="23">
        <v>1</v>
      </c>
    </row>
    <row r="79" spans="2:14" ht="37.5" x14ac:dyDescent="0.3">
      <c r="B79" s="77"/>
      <c r="C79" s="36" t="s">
        <v>346</v>
      </c>
      <c r="D79" s="38">
        <v>21050</v>
      </c>
      <c r="E79" s="36">
        <v>3</v>
      </c>
      <c r="F79" s="23">
        <v>0</v>
      </c>
      <c r="G79" s="23">
        <f t="shared" si="18"/>
        <v>1.4689699874148696E-3</v>
      </c>
      <c r="H79" s="23">
        <f t="shared" si="19"/>
        <v>7.9840319361277462E-4</v>
      </c>
      <c r="I79" s="23">
        <f t="shared" si="20"/>
        <v>0</v>
      </c>
      <c r="J79" s="23">
        <f t="shared" si="21"/>
        <v>2.2673731810276443E-3</v>
      </c>
      <c r="K79" s="23">
        <f t="shared" si="22"/>
        <v>0.15191400312885217</v>
      </c>
      <c r="L79" s="67"/>
      <c r="M79" s="23"/>
      <c r="N79" s="23"/>
    </row>
    <row r="80" spans="2:14" x14ac:dyDescent="0.3">
      <c r="B80" s="77"/>
      <c r="C80" s="16" t="s">
        <v>347</v>
      </c>
      <c r="D80" s="50">
        <v>6900</v>
      </c>
      <c r="E80" s="36">
        <v>3</v>
      </c>
      <c r="F80" s="23">
        <v>0</v>
      </c>
      <c r="G80" s="23">
        <f t="shared" si="18"/>
        <v>4.8151510276306896E-4</v>
      </c>
      <c r="H80" s="23">
        <f t="shared" si="19"/>
        <v>7.9840319361277462E-4</v>
      </c>
      <c r="I80" s="23">
        <f t="shared" si="20"/>
        <v>0</v>
      </c>
      <c r="J80" s="23">
        <f t="shared" si="21"/>
        <v>1.2799182963758437E-3</v>
      </c>
      <c r="K80" s="23">
        <f t="shared" si="22"/>
        <v>8.5754525857181532E-2</v>
      </c>
      <c r="L80" s="67"/>
      <c r="M80" s="23"/>
      <c r="N80" s="23"/>
    </row>
    <row r="81" spans="2:14" x14ac:dyDescent="0.3">
      <c r="B81" s="77"/>
      <c r="C81" s="35" t="s">
        <v>29</v>
      </c>
      <c r="D81" s="7">
        <v>8904</v>
      </c>
      <c r="E81" s="36">
        <v>1</v>
      </c>
      <c r="F81" s="23">
        <v>0</v>
      </c>
      <c r="G81" s="23">
        <f t="shared" si="18"/>
        <v>6.2136383695686459E-4</v>
      </c>
      <c r="H81" s="23">
        <f t="shared" si="19"/>
        <v>2.6613439787092486E-4</v>
      </c>
      <c r="I81" s="23">
        <f t="shared" si="20"/>
        <v>0</v>
      </c>
      <c r="J81" s="23">
        <f t="shared" si="21"/>
        <v>8.8749823482778939E-4</v>
      </c>
      <c r="K81" s="23">
        <f t="shared" si="22"/>
        <v>5.946238173346189E-2</v>
      </c>
      <c r="L81" s="67"/>
      <c r="M81" s="23"/>
      <c r="N81" s="23"/>
    </row>
    <row r="82" spans="2:14" x14ac:dyDescent="0.3">
      <c r="B82" s="77"/>
      <c r="C82" s="36" t="s">
        <v>30</v>
      </c>
      <c r="D82" s="38">
        <v>5000</v>
      </c>
      <c r="E82" s="36">
        <v>1</v>
      </c>
      <c r="F82" s="23">
        <v>0</v>
      </c>
      <c r="G82" s="23">
        <f t="shared" si="18"/>
        <v>3.4892398750947025E-4</v>
      </c>
      <c r="H82" s="23">
        <f t="shared" si="19"/>
        <v>2.6613439787092486E-4</v>
      </c>
      <c r="I82" s="23">
        <f t="shared" si="20"/>
        <v>0</v>
      </c>
      <c r="J82" s="23">
        <f t="shared" si="21"/>
        <v>6.1505838538039505E-4</v>
      </c>
      <c r="K82" s="23">
        <f t="shared" si="22"/>
        <v>4.1208911820486471E-2</v>
      </c>
      <c r="L82" s="67"/>
      <c r="M82" s="23"/>
      <c r="N82" s="23"/>
    </row>
    <row r="83" spans="2:14" x14ac:dyDescent="0.3">
      <c r="B83" s="77"/>
      <c r="C83" s="16" t="s">
        <v>279</v>
      </c>
      <c r="D83" s="50">
        <v>19220</v>
      </c>
      <c r="E83" s="36">
        <v>3</v>
      </c>
      <c r="F83" s="23"/>
      <c r="G83" s="23">
        <f t="shared" si="18"/>
        <v>1.3412638079864038E-3</v>
      </c>
      <c r="H83" s="23">
        <f t="shared" si="19"/>
        <v>7.9840319361277462E-4</v>
      </c>
      <c r="I83" s="23"/>
      <c r="J83" s="23">
        <f t="shared" si="21"/>
        <v>2.1396670015991783E-3</v>
      </c>
      <c r="K83" s="23">
        <f t="shared" si="22"/>
        <v>0.14335768910714494</v>
      </c>
      <c r="L83" s="67"/>
      <c r="M83" s="23"/>
      <c r="N83" s="23"/>
    </row>
    <row r="84" spans="2:14" x14ac:dyDescent="0.3">
      <c r="B84" s="78"/>
      <c r="C84" s="41" t="s">
        <v>348</v>
      </c>
      <c r="D84" s="51">
        <v>3240</v>
      </c>
      <c r="E84" s="36">
        <v>2</v>
      </c>
      <c r="F84" s="23">
        <v>0</v>
      </c>
      <c r="G84" s="23">
        <f t="shared" si="18"/>
        <v>2.2610274390613675E-4</v>
      </c>
      <c r="H84" s="23">
        <f t="shared" si="19"/>
        <v>5.3226879574184971E-4</v>
      </c>
      <c r="I84" s="23">
        <f>0.25*F84/$F$456</f>
        <v>0</v>
      </c>
      <c r="J84" s="23">
        <f t="shared" si="21"/>
        <v>7.5837153964798643E-4</v>
      </c>
      <c r="K84" s="23">
        <f t="shared" si="22"/>
        <v>5.0810893156415092E-2</v>
      </c>
      <c r="L84" s="67"/>
      <c r="M84" s="23"/>
      <c r="N84" s="23"/>
    </row>
    <row r="85" spans="2:14" x14ac:dyDescent="0.3">
      <c r="B85" s="24" t="s">
        <v>7</v>
      </c>
      <c r="C85" s="25"/>
      <c r="D85" s="26">
        <f>SUM(D63:D84)</f>
        <v>156274.23999999999</v>
      </c>
      <c r="E85" s="24">
        <f>SUM(E63:E84)</f>
        <v>42</v>
      </c>
      <c r="F85" s="32">
        <v>1</v>
      </c>
      <c r="G85" s="32"/>
      <c r="H85" s="32"/>
      <c r="I85" s="32"/>
      <c r="J85" s="32">
        <f>SUM(J63:J84)</f>
        <v>3.3446847267377594E-2</v>
      </c>
      <c r="K85" s="32">
        <f>SUM(K63:K84)</f>
        <v>2.2409387669142999</v>
      </c>
      <c r="L85" s="69">
        <v>2</v>
      </c>
      <c r="M85" s="23">
        <v>4</v>
      </c>
      <c r="N85" s="23">
        <v>4</v>
      </c>
    </row>
    <row r="86" spans="2:14" x14ac:dyDescent="0.3">
      <c r="F86" s="23"/>
      <c r="G86" s="23"/>
      <c r="H86" s="23"/>
      <c r="I86" s="23"/>
      <c r="J86" s="23"/>
      <c r="K86" s="23"/>
      <c r="L86" s="67"/>
      <c r="M86" s="23"/>
      <c r="N86" s="23"/>
    </row>
    <row r="87" spans="2:14" x14ac:dyDescent="0.3">
      <c r="B87" s="79" t="s">
        <v>32</v>
      </c>
      <c r="C87" s="40" t="s">
        <v>349</v>
      </c>
      <c r="D87" s="40">
        <v>2200</v>
      </c>
      <c r="E87" s="36">
        <v>2</v>
      </c>
      <c r="F87" s="23">
        <v>0</v>
      </c>
      <c r="G87" s="23">
        <f t="shared" ref="G87:G115" si="23">0.35*D87/$D$456</f>
        <v>1.5352655450416691E-4</v>
      </c>
      <c r="H87" s="23">
        <f t="shared" ref="H87:H115" si="24">0.4*E87/$E$456</f>
        <v>5.3226879574184971E-4</v>
      </c>
      <c r="I87" s="23">
        <f t="shared" ref="I87:I102" si="25">0.25*F87/$F$456</f>
        <v>0</v>
      </c>
      <c r="J87" s="23">
        <f>G87+H87+I87</f>
        <v>6.8579535024601665E-4</v>
      </c>
      <c r="K87" s="23">
        <f>J87*67</f>
        <v>4.5948288466483113E-2</v>
      </c>
      <c r="L87" s="67"/>
      <c r="M87" s="23">
        <v>1</v>
      </c>
      <c r="N87" s="23">
        <v>0</v>
      </c>
    </row>
    <row r="88" spans="2:14" x14ac:dyDescent="0.3">
      <c r="B88" s="80"/>
      <c r="C88" s="36" t="s">
        <v>350</v>
      </c>
      <c r="D88" s="38">
        <v>2250</v>
      </c>
      <c r="E88" s="36">
        <v>2</v>
      </c>
      <c r="F88" s="23">
        <v>0</v>
      </c>
      <c r="G88" s="23">
        <f t="shared" si="23"/>
        <v>1.5701579437926163E-4</v>
      </c>
      <c r="H88" s="23">
        <f t="shared" si="24"/>
        <v>5.3226879574184971E-4</v>
      </c>
      <c r="I88" s="23">
        <f t="shared" si="25"/>
        <v>0</v>
      </c>
      <c r="J88" s="23">
        <f t="shared" ref="J88:J115" si="26">G88+H88+I88</f>
        <v>6.8928459012111134E-4</v>
      </c>
      <c r="K88" s="23">
        <f t="shared" ref="K88:K115" si="27">J88*67</f>
        <v>4.6182067538114463E-2</v>
      </c>
      <c r="L88" s="67"/>
      <c r="M88" s="23"/>
      <c r="N88" s="23"/>
    </row>
    <row r="89" spans="2:14" x14ac:dyDescent="0.3">
      <c r="B89" s="80"/>
      <c r="C89" s="35" t="s">
        <v>351</v>
      </c>
      <c r="D89" s="7">
        <v>6051.21</v>
      </c>
      <c r="E89" s="36">
        <v>2</v>
      </c>
      <c r="F89" s="23">
        <v>0</v>
      </c>
      <c r="G89" s="23">
        <f t="shared" si="23"/>
        <v>4.2228246449143631E-4</v>
      </c>
      <c r="H89" s="23">
        <f t="shared" si="24"/>
        <v>5.3226879574184971E-4</v>
      </c>
      <c r="I89" s="23">
        <f t="shared" si="25"/>
        <v>0</v>
      </c>
      <c r="J89" s="23">
        <f t="shared" si="26"/>
        <v>9.5455126023328597E-4</v>
      </c>
      <c r="K89" s="23">
        <f t="shared" si="27"/>
        <v>6.3954934435630162E-2</v>
      </c>
      <c r="L89" s="67"/>
      <c r="M89" s="23"/>
      <c r="N89" s="23"/>
    </row>
    <row r="90" spans="2:14" x14ac:dyDescent="0.3">
      <c r="B90" s="80"/>
      <c r="C90" s="37" t="s">
        <v>352</v>
      </c>
      <c r="D90" s="53">
        <v>5472.45</v>
      </c>
      <c r="E90" s="36">
        <v>2</v>
      </c>
      <c r="F90" s="23">
        <v>1</v>
      </c>
      <c r="G90" s="23">
        <f t="shared" si="23"/>
        <v>3.8189381508924009E-4</v>
      </c>
      <c r="H90" s="23">
        <f t="shared" si="24"/>
        <v>5.3226879574184971E-4</v>
      </c>
      <c r="I90" s="23">
        <f t="shared" si="25"/>
        <v>1.1363636363636364E-2</v>
      </c>
      <c r="J90" s="23">
        <f t="shared" si="26"/>
        <v>1.2277798974467454E-2</v>
      </c>
      <c r="K90" s="23">
        <f t="shared" si="27"/>
        <v>0.82261253128931944</v>
      </c>
      <c r="L90" s="67">
        <v>1</v>
      </c>
      <c r="M90" s="23"/>
      <c r="N90" s="23"/>
    </row>
    <row r="91" spans="2:14" x14ac:dyDescent="0.3">
      <c r="B91" s="80"/>
      <c r="C91" s="37" t="s">
        <v>353</v>
      </c>
      <c r="D91" s="38">
        <v>1800</v>
      </c>
      <c r="E91" s="36">
        <v>2</v>
      </c>
      <c r="F91" s="23">
        <v>0</v>
      </c>
      <c r="G91" s="23">
        <f t="shared" si="23"/>
        <v>1.256126355034093E-4</v>
      </c>
      <c r="H91" s="23">
        <f t="shared" si="24"/>
        <v>5.3226879574184971E-4</v>
      </c>
      <c r="I91" s="23">
        <f t="shared" si="25"/>
        <v>0</v>
      </c>
      <c r="J91" s="23">
        <f t="shared" si="26"/>
        <v>6.5788143124525904E-4</v>
      </c>
      <c r="K91" s="23">
        <f t="shared" si="27"/>
        <v>4.4078055893432354E-2</v>
      </c>
      <c r="L91" s="67"/>
      <c r="M91" s="23"/>
      <c r="N91" s="23"/>
    </row>
    <row r="92" spans="2:14" x14ac:dyDescent="0.3">
      <c r="B92" s="80"/>
      <c r="C92" s="37" t="s">
        <v>354</v>
      </c>
      <c r="D92" s="38">
        <v>11250</v>
      </c>
      <c r="E92" s="36">
        <v>3</v>
      </c>
      <c r="F92" s="23">
        <v>0</v>
      </c>
      <c r="G92" s="23">
        <f t="shared" si="23"/>
        <v>7.8507897189630804E-4</v>
      </c>
      <c r="H92" s="23">
        <f t="shared" si="24"/>
        <v>7.9840319361277462E-4</v>
      </c>
      <c r="I92" s="23">
        <f t="shared" si="25"/>
        <v>0</v>
      </c>
      <c r="J92" s="23">
        <f t="shared" si="26"/>
        <v>1.5834821655090828E-3</v>
      </c>
      <c r="K92" s="23">
        <f t="shared" si="27"/>
        <v>0.10609330508910855</v>
      </c>
      <c r="L92" s="67"/>
      <c r="M92" s="23">
        <v>1</v>
      </c>
      <c r="N92" s="23">
        <v>0</v>
      </c>
    </row>
    <row r="93" spans="2:14" x14ac:dyDescent="0.3">
      <c r="B93" s="80"/>
      <c r="C93" s="52" t="s">
        <v>36</v>
      </c>
      <c r="D93" s="7">
        <v>6114.85</v>
      </c>
      <c r="E93" s="36">
        <v>2</v>
      </c>
      <c r="F93" s="23">
        <v>0</v>
      </c>
      <c r="G93" s="23">
        <f t="shared" si="23"/>
        <v>4.2672356900445689E-4</v>
      </c>
      <c r="H93" s="23">
        <f t="shared" si="24"/>
        <v>5.3226879574184971E-4</v>
      </c>
      <c r="I93" s="23">
        <f t="shared" si="25"/>
        <v>0</v>
      </c>
      <c r="J93" s="23">
        <f t="shared" si="26"/>
        <v>9.589923647463066E-4</v>
      </c>
      <c r="K93" s="23">
        <f t="shared" si="27"/>
        <v>6.4252488438002547E-2</v>
      </c>
      <c r="L93" s="67"/>
      <c r="M93" s="23"/>
      <c r="N93" s="23"/>
    </row>
    <row r="94" spans="2:14" x14ac:dyDescent="0.3">
      <c r="B94" s="80"/>
      <c r="C94" s="52" t="s">
        <v>37</v>
      </c>
      <c r="D94" s="54">
        <v>5798.05</v>
      </c>
      <c r="E94" s="36">
        <v>1</v>
      </c>
      <c r="F94" s="23">
        <v>0</v>
      </c>
      <c r="G94" s="23">
        <f t="shared" si="23"/>
        <v>4.0461574515585682E-4</v>
      </c>
      <c r="H94" s="23">
        <f t="shared" si="24"/>
        <v>2.6613439787092486E-4</v>
      </c>
      <c r="I94" s="23">
        <f t="shared" si="25"/>
        <v>0</v>
      </c>
      <c r="J94" s="23">
        <f t="shared" si="26"/>
        <v>6.7075014302678173E-4</v>
      </c>
      <c r="K94" s="23">
        <f t="shared" si="27"/>
        <v>4.4940259582794378E-2</v>
      </c>
      <c r="L94" s="67"/>
      <c r="M94" s="23">
        <v>1</v>
      </c>
      <c r="N94" s="23">
        <v>0</v>
      </c>
    </row>
    <row r="95" spans="2:14" x14ac:dyDescent="0.3">
      <c r="B95" s="80"/>
      <c r="C95" s="37" t="s">
        <v>355</v>
      </c>
      <c r="D95" s="38">
        <v>1800</v>
      </c>
      <c r="E95" s="36">
        <v>1</v>
      </c>
      <c r="F95" s="23">
        <v>0</v>
      </c>
      <c r="G95" s="23">
        <f t="shared" si="23"/>
        <v>1.256126355034093E-4</v>
      </c>
      <c r="H95" s="23">
        <f t="shared" si="24"/>
        <v>2.6613439787092486E-4</v>
      </c>
      <c r="I95" s="23">
        <f t="shared" si="25"/>
        <v>0</v>
      </c>
      <c r="J95" s="23">
        <f t="shared" si="26"/>
        <v>3.9174703337433413E-4</v>
      </c>
      <c r="K95" s="23">
        <f t="shared" si="27"/>
        <v>2.6247051236080385E-2</v>
      </c>
      <c r="L95" s="67"/>
      <c r="M95" s="23"/>
      <c r="N95" s="23"/>
    </row>
    <row r="96" spans="2:14" x14ac:dyDescent="0.3">
      <c r="B96" s="80"/>
      <c r="C96" s="36" t="s">
        <v>38</v>
      </c>
      <c r="D96" s="38">
        <v>16496.57</v>
      </c>
      <c r="E96" s="36">
        <v>4</v>
      </c>
      <c r="F96" s="23">
        <v>0</v>
      </c>
      <c r="G96" s="23">
        <f t="shared" si="23"/>
        <v>1.1512097969258203E-3</v>
      </c>
      <c r="H96" s="23">
        <f t="shared" si="24"/>
        <v>1.0645375914836994E-3</v>
      </c>
      <c r="I96" s="23">
        <f t="shared" si="25"/>
        <v>0</v>
      </c>
      <c r="J96" s="23">
        <f t="shared" si="26"/>
        <v>2.2157473884095195E-3</v>
      </c>
      <c r="K96" s="23">
        <f t="shared" si="27"/>
        <v>0.1484550750234378</v>
      </c>
      <c r="L96" s="67"/>
      <c r="M96" s="23">
        <v>1</v>
      </c>
      <c r="N96" s="23">
        <v>0</v>
      </c>
    </row>
    <row r="97" spans="2:14" x14ac:dyDescent="0.3">
      <c r="B97" s="80"/>
      <c r="C97" s="36" t="s">
        <v>39</v>
      </c>
      <c r="D97" s="38">
        <v>17218.740000000002</v>
      </c>
      <c r="E97" s="36">
        <v>5</v>
      </c>
      <c r="F97" s="23">
        <v>0</v>
      </c>
      <c r="G97" s="23">
        <f t="shared" si="23"/>
        <v>1.2016062841377633E-3</v>
      </c>
      <c r="H97" s="23">
        <f t="shared" si="24"/>
        <v>1.3306719893546241E-3</v>
      </c>
      <c r="I97" s="23">
        <f t="shared" si="25"/>
        <v>0</v>
      </c>
      <c r="J97" s="23">
        <f t="shared" si="26"/>
        <v>2.5322782734923874E-3</v>
      </c>
      <c r="K97" s="23">
        <f t="shared" si="27"/>
        <v>0.16966264432398995</v>
      </c>
      <c r="L97" s="75">
        <v>1</v>
      </c>
      <c r="M97" s="23"/>
      <c r="N97" s="23"/>
    </row>
    <row r="98" spans="2:14" x14ac:dyDescent="0.3">
      <c r="B98" s="80"/>
      <c r="C98" s="37" t="s">
        <v>40</v>
      </c>
      <c r="D98" s="53">
        <v>500</v>
      </c>
      <c r="E98" s="36">
        <v>1</v>
      </c>
      <c r="F98" s="23">
        <v>0</v>
      </c>
      <c r="G98" s="63">
        <f t="shared" si="23"/>
        <v>3.4892398750947027E-5</v>
      </c>
      <c r="H98" s="23">
        <f t="shared" si="24"/>
        <v>2.6613439787092486E-4</v>
      </c>
      <c r="I98" s="23">
        <f t="shared" si="25"/>
        <v>0</v>
      </c>
      <c r="J98" s="23">
        <f t="shared" si="26"/>
        <v>3.010267966218719E-4</v>
      </c>
      <c r="K98" s="23">
        <f t="shared" si="27"/>
        <v>2.0168795373665418E-2</v>
      </c>
      <c r="L98" s="67"/>
      <c r="M98" s="23"/>
      <c r="N98" s="23"/>
    </row>
    <row r="99" spans="2:14" x14ac:dyDescent="0.3">
      <c r="B99" s="80"/>
      <c r="C99" s="35" t="s">
        <v>41</v>
      </c>
      <c r="D99" s="7">
        <v>11050</v>
      </c>
      <c r="E99" s="36">
        <v>5</v>
      </c>
      <c r="F99" s="23">
        <v>1</v>
      </c>
      <c r="G99" s="23">
        <f t="shared" si="23"/>
        <v>7.7112201239592918E-4</v>
      </c>
      <c r="H99" s="23">
        <f t="shared" si="24"/>
        <v>1.3306719893546241E-3</v>
      </c>
      <c r="I99" s="23">
        <f t="shared" si="25"/>
        <v>1.1363636363636364E-2</v>
      </c>
      <c r="J99" s="23">
        <f t="shared" si="26"/>
        <v>1.3465430365386917E-2</v>
      </c>
      <c r="K99" s="23">
        <f t="shared" si="27"/>
        <v>0.90218383448092343</v>
      </c>
      <c r="L99" s="67">
        <v>1</v>
      </c>
      <c r="M99" s="23"/>
      <c r="N99" s="23"/>
    </row>
    <row r="100" spans="2:14" x14ac:dyDescent="0.3">
      <c r="B100" s="80"/>
      <c r="C100" s="36" t="s">
        <v>356</v>
      </c>
      <c r="D100" s="38">
        <v>7050</v>
      </c>
      <c r="E100" s="36">
        <v>1</v>
      </c>
      <c r="F100" s="23">
        <v>0</v>
      </c>
      <c r="G100" s="23">
        <f t="shared" si="23"/>
        <v>4.9198282238835313E-4</v>
      </c>
      <c r="H100" s="23">
        <f t="shared" si="24"/>
        <v>2.6613439787092486E-4</v>
      </c>
      <c r="I100" s="23">
        <f t="shared" si="25"/>
        <v>0</v>
      </c>
      <c r="J100" s="23">
        <f t="shared" si="26"/>
        <v>7.5811722025927804E-4</v>
      </c>
      <c r="K100" s="23">
        <f t="shared" si="27"/>
        <v>5.0793853757371631E-2</v>
      </c>
      <c r="L100" s="67"/>
      <c r="M100" s="23"/>
      <c r="N100" s="23"/>
    </row>
    <row r="101" spans="2:14" x14ac:dyDescent="0.3">
      <c r="B101" s="80"/>
      <c r="C101" s="36" t="s">
        <v>357</v>
      </c>
      <c r="D101" s="38">
        <v>30550</v>
      </c>
      <c r="E101" s="36">
        <v>3</v>
      </c>
      <c r="F101" s="23">
        <v>0</v>
      </c>
      <c r="G101" s="23">
        <f t="shared" si="23"/>
        <v>2.1319255636828632E-3</v>
      </c>
      <c r="H101" s="23">
        <f t="shared" si="24"/>
        <v>7.9840319361277462E-4</v>
      </c>
      <c r="I101" s="23">
        <f t="shared" si="25"/>
        <v>0</v>
      </c>
      <c r="J101" s="23">
        <f t="shared" si="26"/>
        <v>2.9303287572956379E-3</v>
      </c>
      <c r="K101" s="23">
        <f t="shared" si="27"/>
        <v>0.19633202673880773</v>
      </c>
      <c r="L101" s="67">
        <v>1</v>
      </c>
      <c r="M101" s="23"/>
      <c r="N101" s="23"/>
    </row>
    <row r="102" spans="2:14" x14ac:dyDescent="0.3">
      <c r="B102" s="80"/>
      <c r="C102" s="52" t="s">
        <v>358</v>
      </c>
      <c r="D102" s="7">
        <v>15300</v>
      </c>
      <c r="E102" s="36">
        <v>2</v>
      </c>
      <c r="F102" s="23">
        <v>0</v>
      </c>
      <c r="G102" s="23">
        <f t="shared" si="23"/>
        <v>1.067707401778979E-3</v>
      </c>
      <c r="H102" s="23">
        <f t="shared" si="24"/>
        <v>5.3226879574184971E-4</v>
      </c>
      <c r="I102" s="23">
        <f t="shared" si="25"/>
        <v>0</v>
      </c>
      <c r="J102" s="23">
        <f t="shared" si="26"/>
        <v>1.5999761975208286E-3</v>
      </c>
      <c r="K102" s="23">
        <f t="shared" si="27"/>
        <v>0.10719840523389551</v>
      </c>
      <c r="L102" s="67"/>
      <c r="M102" s="23"/>
      <c r="N102" s="23"/>
    </row>
    <row r="103" spans="2:14" x14ac:dyDescent="0.3">
      <c r="B103" s="80"/>
      <c r="C103" s="52" t="s">
        <v>43</v>
      </c>
      <c r="D103" s="54">
        <v>5220</v>
      </c>
      <c r="E103" s="36">
        <v>1</v>
      </c>
      <c r="F103" s="23">
        <v>0</v>
      </c>
      <c r="G103" s="23">
        <f t="shared" si="23"/>
        <v>3.642766429598869E-4</v>
      </c>
      <c r="H103" s="23">
        <f t="shared" si="24"/>
        <v>2.6613439787092486E-4</v>
      </c>
      <c r="I103" s="23"/>
      <c r="J103" s="23">
        <f t="shared" si="26"/>
        <v>6.3041104083081181E-4</v>
      </c>
      <c r="K103" s="23">
        <f t="shared" si="27"/>
        <v>4.2237539735664395E-2</v>
      </c>
      <c r="L103" s="67"/>
      <c r="M103" s="23"/>
      <c r="N103" s="23"/>
    </row>
    <row r="104" spans="2:14" x14ac:dyDescent="0.3">
      <c r="B104" s="80"/>
      <c r="C104" s="37" t="s">
        <v>44</v>
      </c>
      <c r="D104" s="38">
        <v>4950</v>
      </c>
      <c r="E104" s="36">
        <v>2</v>
      </c>
      <c r="F104" s="23">
        <v>0</v>
      </c>
      <c r="G104" s="23">
        <f t="shared" si="23"/>
        <v>3.4543474763437556E-4</v>
      </c>
      <c r="H104" s="23">
        <f t="shared" si="24"/>
        <v>5.3226879574184971E-4</v>
      </c>
      <c r="I104" s="23"/>
      <c r="J104" s="23">
        <f t="shared" si="26"/>
        <v>8.7770354337622528E-4</v>
      </c>
      <c r="K104" s="23">
        <f t="shared" si="27"/>
        <v>5.880613740620709E-2</v>
      </c>
      <c r="L104" s="67"/>
      <c r="M104" s="23"/>
      <c r="N104" s="23"/>
    </row>
    <row r="105" spans="2:14" x14ac:dyDescent="0.3">
      <c r="B105" s="80"/>
      <c r="C105" s="40" t="s">
        <v>359</v>
      </c>
      <c r="D105" s="40">
        <v>15391.65</v>
      </c>
      <c r="E105" s="36">
        <v>2</v>
      </c>
      <c r="F105" s="23">
        <v>0</v>
      </c>
      <c r="G105" s="23">
        <f t="shared" si="23"/>
        <v>1.0741031784700275E-3</v>
      </c>
      <c r="H105" s="23">
        <f t="shared" si="24"/>
        <v>5.3226879574184971E-4</v>
      </c>
      <c r="I105" s="23"/>
      <c r="J105" s="23">
        <f t="shared" si="26"/>
        <v>1.6063719742118771E-3</v>
      </c>
      <c r="K105" s="23">
        <f t="shared" si="27"/>
        <v>0.10762692227219577</v>
      </c>
      <c r="L105" s="67"/>
      <c r="M105" s="23"/>
      <c r="N105" s="23"/>
    </row>
    <row r="106" spans="2:14" x14ac:dyDescent="0.3">
      <c r="B106" s="80"/>
      <c r="C106" s="37" t="s">
        <v>360</v>
      </c>
      <c r="D106" s="53">
        <v>18425.04</v>
      </c>
      <c r="E106" s="36">
        <v>4</v>
      </c>
      <c r="F106" s="23">
        <v>0</v>
      </c>
      <c r="G106" s="23">
        <f t="shared" si="23"/>
        <v>1.2857876853642981E-3</v>
      </c>
      <c r="H106" s="23">
        <f t="shared" si="24"/>
        <v>1.0645375914836994E-3</v>
      </c>
      <c r="I106" s="23"/>
      <c r="J106" s="23">
        <f t="shared" si="26"/>
        <v>2.3503252768479975E-3</v>
      </c>
      <c r="K106" s="23">
        <f t="shared" si="27"/>
        <v>0.15747179354881582</v>
      </c>
      <c r="L106" s="67"/>
      <c r="M106" s="23"/>
      <c r="N106" s="23"/>
    </row>
    <row r="107" spans="2:14" x14ac:dyDescent="0.3">
      <c r="B107" s="80"/>
      <c r="C107" s="37" t="s">
        <v>361</v>
      </c>
      <c r="D107" s="38">
        <v>22851</v>
      </c>
      <c r="E107" s="36">
        <v>5</v>
      </c>
      <c r="F107" s="23">
        <v>0</v>
      </c>
      <c r="G107" s="23">
        <f t="shared" si="23"/>
        <v>1.5946524077157808E-3</v>
      </c>
      <c r="H107" s="23">
        <f t="shared" si="24"/>
        <v>1.3306719893546241E-3</v>
      </c>
      <c r="I107" s="23"/>
      <c r="J107" s="23">
        <f t="shared" si="26"/>
        <v>2.9253243970704052E-3</v>
      </c>
      <c r="K107" s="23">
        <f t="shared" si="27"/>
        <v>0.19599673460371714</v>
      </c>
      <c r="L107" s="67"/>
      <c r="M107" s="23">
        <v>1</v>
      </c>
      <c r="N107" s="23">
        <v>0</v>
      </c>
    </row>
    <row r="108" spans="2:14" x14ac:dyDescent="0.3">
      <c r="B108" s="80"/>
      <c r="C108" s="40" t="s">
        <v>362</v>
      </c>
      <c r="D108" s="40">
        <v>3000</v>
      </c>
      <c r="E108" s="36">
        <v>1</v>
      </c>
      <c r="F108" s="23">
        <v>0</v>
      </c>
      <c r="G108" s="23">
        <f t="shared" si="23"/>
        <v>2.0935439250568217E-4</v>
      </c>
      <c r="H108" s="23">
        <f t="shared" si="24"/>
        <v>2.6613439787092486E-4</v>
      </c>
      <c r="I108" s="23"/>
      <c r="J108" s="23">
        <f t="shared" si="26"/>
        <v>4.7548879037660703E-4</v>
      </c>
      <c r="K108" s="23">
        <f t="shared" si="27"/>
        <v>3.1857748955232669E-2</v>
      </c>
      <c r="L108" s="67"/>
      <c r="M108" s="23"/>
      <c r="N108" s="23"/>
    </row>
    <row r="109" spans="2:14" x14ac:dyDescent="0.3">
      <c r="B109" s="80"/>
      <c r="C109" s="37" t="s">
        <v>363</v>
      </c>
      <c r="D109" s="38">
        <v>32800</v>
      </c>
      <c r="E109" s="36">
        <v>3</v>
      </c>
      <c r="F109" s="23">
        <v>0</v>
      </c>
      <c r="G109" s="23">
        <f t="shared" si="23"/>
        <v>2.2889413580621252E-3</v>
      </c>
      <c r="H109" s="23">
        <f t="shared" si="24"/>
        <v>7.9840319361277462E-4</v>
      </c>
      <c r="I109" s="23"/>
      <c r="J109" s="23">
        <f t="shared" si="26"/>
        <v>3.0873445516748999E-3</v>
      </c>
      <c r="K109" s="23">
        <f t="shared" si="27"/>
        <v>0.2068520849622183</v>
      </c>
      <c r="L109" s="67">
        <v>1</v>
      </c>
      <c r="M109" s="23"/>
      <c r="N109" s="23"/>
    </row>
    <row r="110" spans="2:14" x14ac:dyDescent="0.3">
      <c r="B110" s="80"/>
      <c r="C110" s="37" t="s">
        <v>48</v>
      </c>
      <c r="D110" s="53">
        <v>9752.9500000000007</v>
      </c>
      <c r="E110" s="36">
        <v>3</v>
      </c>
      <c r="F110" s="23">
        <v>0</v>
      </c>
      <c r="G110" s="23">
        <f t="shared" si="23"/>
        <v>6.8060764079609767E-4</v>
      </c>
      <c r="H110" s="23">
        <f t="shared" si="24"/>
        <v>7.9840319361277462E-4</v>
      </c>
      <c r="I110" s="23"/>
      <c r="J110" s="23">
        <f t="shared" si="26"/>
        <v>1.4790108344088723E-3</v>
      </c>
      <c r="K110" s="23">
        <f t="shared" si="27"/>
        <v>9.9093725905394447E-2</v>
      </c>
      <c r="L110" s="67"/>
      <c r="M110" s="23"/>
      <c r="N110" s="23"/>
    </row>
    <row r="111" spans="2:14" x14ac:dyDescent="0.3">
      <c r="B111" s="80"/>
      <c r="C111" s="37" t="s">
        <v>49</v>
      </c>
      <c r="D111" s="53">
        <v>1350</v>
      </c>
      <c r="E111" s="36">
        <v>1</v>
      </c>
      <c r="F111" s="23">
        <v>0</v>
      </c>
      <c r="G111" s="63">
        <f t="shared" si="23"/>
        <v>9.4209476627556967E-5</v>
      </c>
      <c r="H111" s="23">
        <f t="shared" si="24"/>
        <v>2.6613439787092486E-4</v>
      </c>
      <c r="I111" s="23"/>
      <c r="J111" s="23">
        <f t="shared" si="26"/>
        <v>3.6034387449848182E-4</v>
      </c>
      <c r="K111" s="23">
        <f t="shared" si="27"/>
        <v>2.4143039591398283E-2</v>
      </c>
      <c r="L111" s="67"/>
      <c r="M111" s="23"/>
      <c r="N111" s="23"/>
    </row>
    <row r="112" spans="2:14" x14ac:dyDescent="0.3">
      <c r="B112" s="80"/>
      <c r="C112" s="40" t="s">
        <v>364</v>
      </c>
      <c r="D112" s="40">
        <v>8677.5499999999993</v>
      </c>
      <c r="E112" s="36">
        <v>2</v>
      </c>
      <c r="F112" s="23">
        <v>0</v>
      </c>
      <c r="G112" s="23">
        <f t="shared" si="23"/>
        <v>6.0556106956256069E-4</v>
      </c>
      <c r="H112" s="23">
        <f t="shared" si="24"/>
        <v>5.3226879574184971E-4</v>
      </c>
      <c r="I112" s="23">
        <f>0.25*F112/$F$456</f>
        <v>0</v>
      </c>
      <c r="J112" s="23">
        <f t="shared" si="26"/>
        <v>1.1378298653044105E-3</v>
      </c>
      <c r="K112" s="23">
        <f t="shared" si="27"/>
        <v>7.62346009753955E-2</v>
      </c>
      <c r="L112" s="67"/>
      <c r="M112" s="23"/>
      <c r="N112" s="23"/>
    </row>
    <row r="113" spans="2:14" x14ac:dyDescent="0.3">
      <c r="B113" s="80"/>
      <c r="C113" s="35" t="s">
        <v>280</v>
      </c>
      <c r="D113" s="7">
        <v>6300</v>
      </c>
      <c r="E113" s="36">
        <v>1</v>
      </c>
      <c r="F113" s="23">
        <v>0</v>
      </c>
      <c r="G113" s="23">
        <f t="shared" si="23"/>
        <v>4.3964422426193253E-4</v>
      </c>
      <c r="H113" s="23">
        <f t="shared" si="24"/>
        <v>2.6613439787092486E-4</v>
      </c>
      <c r="I113" s="23">
        <f>0.25*F113/$F$456</f>
        <v>0</v>
      </c>
      <c r="J113" s="23">
        <f t="shared" si="26"/>
        <v>7.0577862213285739E-4</v>
      </c>
      <c r="K113" s="23">
        <f t="shared" si="27"/>
        <v>4.7287167682901442E-2</v>
      </c>
      <c r="L113" s="67"/>
      <c r="M113" s="23"/>
      <c r="N113" s="23"/>
    </row>
    <row r="114" spans="2:14" x14ac:dyDescent="0.3">
      <c r="B114" s="80"/>
      <c r="C114" s="37" t="s">
        <v>365</v>
      </c>
      <c r="D114" s="38">
        <v>2250</v>
      </c>
      <c r="E114" s="36">
        <v>1</v>
      </c>
      <c r="F114" s="23">
        <v>0</v>
      </c>
      <c r="G114" s="23">
        <f t="shared" si="23"/>
        <v>1.5701579437926163E-4</v>
      </c>
      <c r="H114" s="23">
        <f t="shared" si="24"/>
        <v>2.6613439787092486E-4</v>
      </c>
      <c r="I114" s="23">
        <f>0.25*F114/$F$456</f>
        <v>0</v>
      </c>
      <c r="J114" s="23">
        <f t="shared" si="26"/>
        <v>4.2315019225018649E-4</v>
      </c>
      <c r="K114" s="23">
        <f t="shared" si="27"/>
        <v>2.8351062880762494E-2</v>
      </c>
      <c r="L114" s="67"/>
      <c r="M114" s="23"/>
      <c r="N114" s="23"/>
    </row>
    <row r="115" spans="2:14" x14ac:dyDescent="0.3">
      <c r="B115" s="81"/>
      <c r="C115" s="37" t="s">
        <v>306</v>
      </c>
      <c r="D115" s="38">
        <v>0</v>
      </c>
      <c r="E115" s="56">
        <v>0</v>
      </c>
      <c r="F115" s="23">
        <v>1</v>
      </c>
      <c r="G115" s="23">
        <f t="shared" si="23"/>
        <v>0</v>
      </c>
      <c r="H115" s="23">
        <f t="shared" si="24"/>
        <v>0</v>
      </c>
      <c r="I115" s="23">
        <f>0.25*F115/$F$456</f>
        <v>1.1363636363636364E-2</v>
      </c>
      <c r="J115" s="23">
        <f t="shared" si="26"/>
        <v>1.1363636363636364E-2</v>
      </c>
      <c r="K115" s="23">
        <f t="shared" si="27"/>
        <v>0.76136363636363635</v>
      </c>
      <c r="L115" s="67">
        <v>0</v>
      </c>
      <c r="M115" s="73">
        <v>2</v>
      </c>
      <c r="N115" s="73">
        <v>0</v>
      </c>
    </row>
    <row r="116" spans="2:14" x14ac:dyDescent="0.3">
      <c r="B116" s="24" t="s">
        <v>7</v>
      </c>
      <c r="C116" s="25"/>
      <c r="D116" s="26">
        <f>SUM(D87:D114)</f>
        <v>271870.06</v>
      </c>
      <c r="E116" s="24">
        <f>SUM(E87:E115)</f>
        <v>64</v>
      </c>
      <c r="F116" s="32">
        <f>SUM(F87:F115)</f>
        <v>3</v>
      </c>
      <c r="G116" s="32"/>
      <c r="H116" s="32"/>
      <c r="I116" s="32"/>
      <c r="J116" s="32">
        <f>SUM(J87:J115)</f>
        <v>7.009590763857608E-2</v>
      </c>
      <c r="K116" s="32">
        <f>SUM(K87:K115)</f>
        <v>4.6964258117845965</v>
      </c>
      <c r="L116" s="69">
        <v>5</v>
      </c>
      <c r="M116" s="23">
        <v>7</v>
      </c>
      <c r="N116" s="23">
        <v>0</v>
      </c>
    </row>
    <row r="117" spans="2:14" x14ac:dyDescent="0.3">
      <c r="F117" s="23"/>
      <c r="G117" s="23"/>
      <c r="H117" s="23"/>
      <c r="I117" s="23"/>
      <c r="J117" s="23"/>
      <c r="K117" s="23"/>
      <c r="L117" s="67"/>
      <c r="M117" s="23"/>
      <c r="N117" s="23"/>
    </row>
    <row r="118" spans="2:14" x14ac:dyDescent="0.3">
      <c r="B118" s="79" t="s">
        <v>50</v>
      </c>
      <c r="C118" s="36" t="s">
        <v>51</v>
      </c>
      <c r="D118" s="38">
        <f>15300+8000</f>
        <v>23300</v>
      </c>
      <c r="E118" s="36">
        <v>6</v>
      </c>
      <c r="F118" s="23">
        <v>0</v>
      </c>
      <c r="G118" s="23">
        <f t="shared" ref="G118:G141" si="28">0.35*D118/$D$456</f>
        <v>1.6259857817941313E-3</v>
      </c>
      <c r="H118" s="23">
        <f t="shared" ref="H118:H141" si="29">0.4*E118/$E$456</f>
        <v>1.5968063872255492E-3</v>
      </c>
      <c r="I118" s="23">
        <f t="shared" ref="I118:I132" si="30">0.25*F118/$F$456</f>
        <v>0</v>
      </c>
      <c r="J118" s="23">
        <f>G118+H118+I118</f>
        <v>3.2227921690196806E-3</v>
      </c>
      <c r="K118" s="23">
        <f>J118*67</f>
        <v>0.2159270753243186</v>
      </c>
      <c r="L118" s="67">
        <v>1</v>
      </c>
      <c r="M118" s="23">
        <v>1</v>
      </c>
      <c r="N118" s="74">
        <v>1</v>
      </c>
    </row>
    <row r="119" spans="2:14" x14ac:dyDescent="0.3">
      <c r="B119" s="80"/>
      <c r="C119" s="35" t="s">
        <v>366</v>
      </c>
      <c r="D119" s="35">
        <v>300</v>
      </c>
      <c r="E119" s="42">
        <v>1</v>
      </c>
      <c r="F119" s="23">
        <v>0</v>
      </c>
      <c r="G119" s="63">
        <f t="shared" si="28"/>
        <v>2.0935439250568215E-5</v>
      </c>
      <c r="H119" s="23">
        <f t="shared" si="29"/>
        <v>2.6613439787092486E-4</v>
      </c>
      <c r="I119" s="23">
        <f t="shared" si="30"/>
        <v>0</v>
      </c>
      <c r="J119" s="23">
        <f t="shared" ref="J119:J140" si="31">G119+H119+I119</f>
        <v>2.870698371214931E-4</v>
      </c>
      <c r="K119" s="23">
        <f t="shared" ref="K119:K141" si="32">J119*67</f>
        <v>1.9233679087140038E-2</v>
      </c>
      <c r="L119" s="67"/>
      <c r="M119" s="23"/>
      <c r="N119" s="23"/>
    </row>
    <row r="120" spans="2:14" x14ac:dyDescent="0.3">
      <c r="B120" s="80"/>
      <c r="C120" s="35" t="s">
        <v>52</v>
      </c>
      <c r="D120" s="7">
        <v>1360</v>
      </c>
      <c r="E120" s="36">
        <v>1</v>
      </c>
      <c r="F120" s="23">
        <v>0</v>
      </c>
      <c r="G120" s="63">
        <f t="shared" si="28"/>
        <v>9.4907324602575902E-5</v>
      </c>
      <c r="H120" s="23">
        <f t="shared" si="29"/>
        <v>2.6613439787092486E-4</v>
      </c>
      <c r="I120" s="23">
        <f t="shared" si="30"/>
        <v>0</v>
      </c>
      <c r="J120" s="23">
        <f t="shared" si="31"/>
        <v>3.6104172247350077E-4</v>
      </c>
      <c r="K120" s="23">
        <f t="shared" si="32"/>
        <v>2.4189795405724551E-2</v>
      </c>
      <c r="L120" s="67"/>
      <c r="M120" s="23"/>
      <c r="N120" s="23"/>
    </row>
    <row r="121" spans="2:14" x14ac:dyDescent="0.3">
      <c r="B121" s="80"/>
      <c r="C121" s="36" t="s">
        <v>367</v>
      </c>
      <c r="D121" s="38">
        <v>7450</v>
      </c>
      <c r="E121" s="36">
        <v>5</v>
      </c>
      <c r="F121" s="23">
        <v>0</v>
      </c>
      <c r="G121" s="23">
        <f t="shared" si="28"/>
        <v>5.1989674138911075E-4</v>
      </c>
      <c r="H121" s="23">
        <f t="shared" si="29"/>
        <v>1.3306719893546241E-3</v>
      </c>
      <c r="I121" s="23">
        <f t="shared" si="30"/>
        <v>0</v>
      </c>
      <c r="J121" s="23">
        <f t="shared" si="31"/>
        <v>1.850568730743735E-3</v>
      </c>
      <c r="K121" s="23">
        <f t="shared" si="32"/>
        <v>0.12398810495983024</v>
      </c>
      <c r="L121" s="67"/>
      <c r="M121" s="23"/>
      <c r="N121" s="23"/>
    </row>
    <row r="122" spans="2:14" x14ac:dyDescent="0.3">
      <c r="B122" s="80"/>
      <c r="C122" s="1" t="s">
        <v>54</v>
      </c>
      <c r="D122" s="2">
        <f>9900+1200</f>
        <v>11100</v>
      </c>
      <c r="E122" s="36">
        <v>8</v>
      </c>
      <c r="F122" s="23">
        <v>0</v>
      </c>
      <c r="G122" s="23">
        <f t="shared" si="28"/>
        <v>7.7461125227102387E-4</v>
      </c>
      <c r="H122" s="23">
        <f t="shared" si="29"/>
        <v>2.1290751829673988E-3</v>
      </c>
      <c r="I122" s="23">
        <f t="shared" si="30"/>
        <v>0</v>
      </c>
      <c r="J122" s="23">
        <f t="shared" si="31"/>
        <v>2.9036864352384225E-3</v>
      </c>
      <c r="K122" s="23">
        <f t="shared" si="32"/>
        <v>0.19454699116097432</v>
      </c>
      <c r="L122" s="67"/>
      <c r="M122" s="23"/>
      <c r="N122" s="23"/>
    </row>
    <row r="123" spans="2:14" x14ac:dyDescent="0.3">
      <c r="B123" s="80"/>
      <c r="C123" s="1" t="s">
        <v>55</v>
      </c>
      <c r="D123" s="2">
        <v>11558</v>
      </c>
      <c r="E123" s="36">
        <v>8</v>
      </c>
      <c r="F123" s="23">
        <v>1</v>
      </c>
      <c r="G123" s="23">
        <f t="shared" si="28"/>
        <v>8.065726895268914E-4</v>
      </c>
      <c r="H123" s="23">
        <f t="shared" si="29"/>
        <v>2.1290751829673988E-3</v>
      </c>
      <c r="I123" s="23">
        <f t="shared" si="30"/>
        <v>1.1363636363636364E-2</v>
      </c>
      <c r="J123" s="23">
        <f t="shared" si="31"/>
        <v>1.4299284236130654E-2</v>
      </c>
      <c r="K123" s="23">
        <f t="shared" si="32"/>
        <v>0.95805204382075382</v>
      </c>
      <c r="L123" s="67">
        <v>1</v>
      </c>
      <c r="M123" s="23"/>
      <c r="N123" s="23"/>
    </row>
    <row r="124" spans="2:14" x14ac:dyDescent="0.3">
      <c r="B124" s="80"/>
      <c r="C124" s="35" t="s">
        <v>368</v>
      </c>
      <c r="D124" s="7">
        <v>1000</v>
      </c>
      <c r="E124" s="36">
        <v>2</v>
      </c>
      <c r="F124" s="23">
        <v>0</v>
      </c>
      <c r="G124" s="63">
        <f t="shared" si="28"/>
        <v>6.9784797501894053E-5</v>
      </c>
      <c r="H124" s="23">
        <f t="shared" si="29"/>
        <v>5.3226879574184971E-4</v>
      </c>
      <c r="I124" s="23">
        <f t="shared" si="30"/>
        <v>0</v>
      </c>
      <c r="J124" s="23">
        <f t="shared" si="31"/>
        <v>6.0205359324374381E-4</v>
      </c>
      <c r="K124" s="23">
        <f t="shared" si="32"/>
        <v>4.0337590747330836E-2</v>
      </c>
      <c r="L124" s="67"/>
      <c r="M124" s="23"/>
      <c r="N124" s="23"/>
    </row>
    <row r="125" spans="2:14" x14ac:dyDescent="0.3">
      <c r="B125" s="80"/>
      <c r="C125" s="35" t="s">
        <v>369</v>
      </c>
      <c r="D125" s="7">
        <v>3500</v>
      </c>
      <c r="E125" s="36">
        <v>1</v>
      </c>
      <c r="F125" s="23">
        <v>0</v>
      </c>
      <c r="G125" s="23">
        <f t="shared" si="28"/>
        <v>2.4424679125662917E-4</v>
      </c>
      <c r="H125" s="23">
        <f t="shared" si="29"/>
        <v>2.6613439787092486E-4</v>
      </c>
      <c r="I125" s="23">
        <f t="shared" si="30"/>
        <v>0</v>
      </c>
      <c r="J125" s="23">
        <f t="shared" si="31"/>
        <v>5.1038118912755397E-4</v>
      </c>
      <c r="K125" s="23">
        <f t="shared" si="32"/>
        <v>3.4195539671546114E-2</v>
      </c>
      <c r="L125" s="67"/>
      <c r="M125" s="23"/>
      <c r="N125" s="23"/>
    </row>
    <row r="126" spans="2:14" x14ac:dyDescent="0.3">
      <c r="B126" s="80"/>
      <c r="C126" s="36" t="s">
        <v>370</v>
      </c>
      <c r="D126" s="36">
        <f>6000+3736</f>
        <v>9736</v>
      </c>
      <c r="E126" s="36">
        <v>3</v>
      </c>
      <c r="F126" s="23">
        <v>0</v>
      </c>
      <c r="G126" s="23">
        <f t="shared" si="28"/>
        <v>6.794247884784405E-4</v>
      </c>
      <c r="H126" s="23">
        <f t="shared" si="29"/>
        <v>7.9840319361277462E-4</v>
      </c>
      <c r="I126" s="23">
        <f t="shared" si="30"/>
        <v>0</v>
      </c>
      <c r="J126" s="23">
        <f t="shared" si="31"/>
        <v>1.4778279820912151E-3</v>
      </c>
      <c r="K126" s="23">
        <f t="shared" si="32"/>
        <v>9.9014474800111413E-2</v>
      </c>
      <c r="L126" s="67"/>
      <c r="M126" s="23"/>
      <c r="N126" s="23"/>
    </row>
    <row r="127" spans="2:14" x14ac:dyDescent="0.3">
      <c r="B127" s="80"/>
      <c r="C127" s="35" t="s">
        <v>57</v>
      </c>
      <c r="D127" s="7">
        <v>5000</v>
      </c>
      <c r="E127" s="36">
        <v>1</v>
      </c>
      <c r="F127" s="23">
        <v>0</v>
      </c>
      <c r="G127" s="23">
        <f t="shared" si="28"/>
        <v>3.4892398750947025E-4</v>
      </c>
      <c r="H127" s="23">
        <f t="shared" si="29"/>
        <v>2.6613439787092486E-4</v>
      </c>
      <c r="I127" s="23">
        <f t="shared" si="30"/>
        <v>0</v>
      </c>
      <c r="J127" s="23">
        <f t="shared" si="31"/>
        <v>6.1505838538039505E-4</v>
      </c>
      <c r="K127" s="23">
        <f t="shared" si="32"/>
        <v>4.1208911820486471E-2</v>
      </c>
      <c r="L127" s="67"/>
      <c r="M127" s="23"/>
      <c r="N127" s="23"/>
    </row>
    <row r="128" spans="2:14" x14ac:dyDescent="0.3">
      <c r="B128" s="80"/>
      <c r="C128" s="36" t="s">
        <v>58</v>
      </c>
      <c r="D128" s="36">
        <v>753</v>
      </c>
      <c r="E128" s="36">
        <v>1</v>
      </c>
      <c r="F128" s="23">
        <v>0</v>
      </c>
      <c r="G128" s="63">
        <f t="shared" si="28"/>
        <v>5.2547952518926225E-5</v>
      </c>
      <c r="H128" s="23">
        <f t="shared" si="29"/>
        <v>2.6613439787092486E-4</v>
      </c>
      <c r="I128" s="23">
        <f t="shared" si="30"/>
        <v>0</v>
      </c>
      <c r="J128" s="23">
        <f t="shared" si="31"/>
        <v>3.1868235038985107E-4</v>
      </c>
      <c r="K128" s="23">
        <f t="shared" si="32"/>
        <v>2.1351717476120021E-2</v>
      </c>
      <c r="L128" s="67"/>
      <c r="M128" s="23"/>
      <c r="N128" s="23"/>
    </row>
    <row r="129" spans="2:14" x14ac:dyDescent="0.3">
      <c r="B129" s="80"/>
      <c r="C129" s="35" t="s">
        <v>371</v>
      </c>
      <c r="D129" s="35">
        <v>10500</v>
      </c>
      <c r="E129" s="42">
        <v>2</v>
      </c>
      <c r="F129" s="23">
        <v>0</v>
      </c>
      <c r="G129" s="23">
        <f t="shared" si="28"/>
        <v>7.327403737698875E-4</v>
      </c>
      <c r="H129" s="23">
        <f t="shared" si="29"/>
        <v>5.3226879574184971E-4</v>
      </c>
      <c r="I129" s="23">
        <f t="shared" si="30"/>
        <v>0</v>
      </c>
      <c r="J129" s="23">
        <f t="shared" si="31"/>
        <v>1.2650091695117372E-3</v>
      </c>
      <c r="K129" s="23">
        <f t="shared" si="32"/>
        <v>8.4755614357286388E-2</v>
      </c>
      <c r="L129" s="67"/>
      <c r="M129" s="23"/>
      <c r="N129" s="23"/>
    </row>
    <row r="130" spans="2:14" x14ac:dyDescent="0.3">
      <c r="B130" s="80"/>
      <c r="C130" s="36" t="s">
        <v>372</v>
      </c>
      <c r="D130" s="36">
        <v>750</v>
      </c>
      <c r="E130" s="36">
        <v>1</v>
      </c>
      <c r="F130" s="23">
        <v>0</v>
      </c>
      <c r="G130" s="63">
        <f t="shared" si="28"/>
        <v>5.2338598126420543E-5</v>
      </c>
      <c r="H130" s="23">
        <f t="shared" si="29"/>
        <v>2.6613439787092486E-4</v>
      </c>
      <c r="I130" s="23">
        <f t="shared" si="30"/>
        <v>0</v>
      </c>
      <c r="J130" s="23">
        <f t="shared" si="31"/>
        <v>3.184729959973454E-4</v>
      </c>
      <c r="K130" s="23">
        <f t="shared" si="32"/>
        <v>2.1337690731822141E-2</v>
      </c>
      <c r="L130" s="67"/>
      <c r="M130" s="23"/>
      <c r="N130" s="23"/>
    </row>
    <row r="131" spans="2:14" x14ac:dyDescent="0.3">
      <c r="B131" s="80"/>
      <c r="C131" s="1" t="s">
        <v>59</v>
      </c>
      <c r="D131" s="2">
        <v>26950</v>
      </c>
      <c r="E131" s="36">
        <v>16</v>
      </c>
      <c r="F131" s="23">
        <v>0</v>
      </c>
      <c r="G131" s="23">
        <f t="shared" si="28"/>
        <v>1.8807002926760448E-3</v>
      </c>
      <c r="H131" s="23">
        <f t="shared" si="29"/>
        <v>4.2581503659347977E-3</v>
      </c>
      <c r="I131" s="23">
        <f t="shared" si="30"/>
        <v>0</v>
      </c>
      <c r="J131" s="23">
        <f t="shared" si="31"/>
        <v>6.1388506586108425E-3</v>
      </c>
      <c r="K131" s="23">
        <f t="shared" si="32"/>
        <v>0.41130299412692645</v>
      </c>
      <c r="L131" s="67">
        <v>1</v>
      </c>
      <c r="M131" s="23"/>
      <c r="N131" s="23"/>
    </row>
    <row r="132" spans="2:14" x14ac:dyDescent="0.3">
      <c r="B132" s="80"/>
      <c r="C132" s="36" t="s">
        <v>60</v>
      </c>
      <c r="D132" s="38">
        <f>6900+5000</f>
        <v>11900</v>
      </c>
      <c r="E132" s="36">
        <v>13</v>
      </c>
      <c r="F132" s="23">
        <v>0</v>
      </c>
      <c r="G132" s="23">
        <f t="shared" si="28"/>
        <v>8.3043909027253921E-4</v>
      </c>
      <c r="H132" s="23">
        <f t="shared" si="29"/>
        <v>3.4597471723220225E-3</v>
      </c>
      <c r="I132" s="23">
        <f t="shared" si="30"/>
        <v>0</v>
      </c>
      <c r="J132" s="23">
        <f t="shared" si="31"/>
        <v>4.2901862625945621E-3</v>
      </c>
      <c r="K132" s="23">
        <f t="shared" si="32"/>
        <v>0.28744247959383568</v>
      </c>
      <c r="L132" s="67"/>
      <c r="M132" s="23"/>
      <c r="N132" s="23"/>
    </row>
    <row r="133" spans="2:14" x14ac:dyDescent="0.3">
      <c r="B133" s="80"/>
      <c r="C133" s="1" t="s">
        <v>373</v>
      </c>
      <c r="D133" s="2">
        <v>8750</v>
      </c>
      <c r="E133" s="36">
        <v>3</v>
      </c>
      <c r="F133" s="23">
        <v>0</v>
      </c>
      <c r="G133" s="23">
        <f t="shared" si="28"/>
        <v>6.1061697814157297E-4</v>
      </c>
      <c r="H133" s="23">
        <f t="shared" si="29"/>
        <v>7.9840319361277462E-4</v>
      </c>
      <c r="I133" s="23"/>
      <c r="J133" s="23">
        <f t="shared" si="31"/>
        <v>1.4090201717543477E-3</v>
      </c>
      <c r="K133" s="23">
        <f t="shared" si="32"/>
        <v>9.4404351507541298E-2</v>
      </c>
      <c r="L133" s="67"/>
      <c r="M133" s="23">
        <v>1</v>
      </c>
      <c r="N133" s="23">
        <v>0</v>
      </c>
    </row>
    <row r="134" spans="2:14" x14ac:dyDescent="0.3">
      <c r="B134" s="80"/>
      <c r="C134" s="1" t="s">
        <v>62</v>
      </c>
      <c r="D134" s="2">
        <v>3792.7</v>
      </c>
      <c r="E134" s="36">
        <v>3</v>
      </c>
      <c r="F134" s="23">
        <v>0</v>
      </c>
      <c r="G134" s="23">
        <f t="shared" si="28"/>
        <v>2.6467280148543355E-4</v>
      </c>
      <c r="H134" s="23">
        <f t="shared" si="29"/>
        <v>7.9840319361277462E-4</v>
      </c>
      <c r="I134" s="23"/>
      <c r="J134" s="23">
        <f t="shared" si="31"/>
        <v>1.0630759950982082E-3</v>
      </c>
      <c r="K134" s="23">
        <f t="shared" si="32"/>
        <v>7.122609167157995E-2</v>
      </c>
      <c r="L134" s="67"/>
      <c r="M134" s="23"/>
      <c r="N134" s="23"/>
    </row>
    <row r="135" spans="2:14" x14ac:dyDescent="0.3">
      <c r="B135" s="80"/>
      <c r="C135" s="35" t="s">
        <v>374</v>
      </c>
      <c r="D135" s="42">
        <v>17595</v>
      </c>
      <c r="E135" s="42">
        <v>2</v>
      </c>
      <c r="F135" s="23">
        <v>0</v>
      </c>
      <c r="G135" s="23">
        <f t="shared" si="28"/>
        <v>1.2278635120458259E-3</v>
      </c>
      <c r="H135" s="23">
        <f t="shared" si="29"/>
        <v>5.3226879574184971E-4</v>
      </c>
      <c r="I135" s="23"/>
      <c r="J135" s="23">
        <f t="shared" si="31"/>
        <v>1.7601323077876757E-3</v>
      </c>
      <c r="K135" s="23">
        <f t="shared" si="32"/>
        <v>0.11792886462177428</v>
      </c>
      <c r="L135" s="67"/>
      <c r="M135" s="23"/>
      <c r="N135" s="23"/>
    </row>
    <row r="136" spans="2:14" x14ac:dyDescent="0.3">
      <c r="B136" s="80"/>
      <c r="C136" s="1" t="s">
        <v>375</v>
      </c>
      <c r="D136" s="2">
        <v>25900</v>
      </c>
      <c r="E136" s="36">
        <v>12</v>
      </c>
      <c r="F136" s="23">
        <v>0</v>
      </c>
      <c r="G136" s="23">
        <f t="shared" si="28"/>
        <v>1.807426255299056E-3</v>
      </c>
      <c r="H136" s="23">
        <f t="shared" si="29"/>
        <v>3.1936127744510985E-3</v>
      </c>
      <c r="I136" s="23"/>
      <c r="J136" s="23">
        <f t="shared" si="31"/>
        <v>5.0010390297501543E-3</v>
      </c>
      <c r="K136" s="23">
        <f t="shared" si="32"/>
        <v>0.33506961499326032</v>
      </c>
      <c r="L136" s="67">
        <v>1</v>
      </c>
      <c r="M136" s="23"/>
      <c r="N136" s="23"/>
    </row>
    <row r="137" spans="2:14" x14ac:dyDescent="0.3">
      <c r="B137" s="80"/>
      <c r="C137" s="1" t="s">
        <v>376</v>
      </c>
      <c r="D137" s="2">
        <v>5441.55</v>
      </c>
      <c r="E137" s="36">
        <v>2</v>
      </c>
      <c r="F137" s="23">
        <v>0</v>
      </c>
      <c r="G137" s="23">
        <f t="shared" si="28"/>
        <v>3.7973746484643158E-4</v>
      </c>
      <c r="H137" s="23">
        <f t="shared" si="29"/>
        <v>5.3226879574184971E-4</v>
      </c>
      <c r="I137" s="23"/>
      <c r="J137" s="23">
        <f t="shared" si="31"/>
        <v>9.1200626058828135E-4</v>
      </c>
      <c r="K137" s="23">
        <f t="shared" si="32"/>
        <v>6.1104419459414853E-2</v>
      </c>
      <c r="L137" s="67"/>
      <c r="M137" s="23"/>
      <c r="N137" s="23"/>
    </row>
    <row r="138" spans="2:14" x14ac:dyDescent="0.3">
      <c r="B138" s="80"/>
      <c r="C138" s="36" t="s">
        <v>65</v>
      </c>
      <c r="D138" s="36">
        <v>3100</v>
      </c>
      <c r="E138" s="36">
        <v>1</v>
      </c>
      <c r="F138" s="23">
        <v>0</v>
      </c>
      <c r="G138" s="23">
        <f t="shared" si="28"/>
        <v>2.1633287225587158E-4</v>
      </c>
      <c r="H138" s="23">
        <f t="shared" si="29"/>
        <v>2.6613439787092486E-4</v>
      </c>
      <c r="I138" s="23"/>
      <c r="J138" s="23">
        <f t="shared" si="31"/>
        <v>4.8246727012679646E-4</v>
      </c>
      <c r="K138" s="23">
        <f t="shared" si="32"/>
        <v>3.2325307098495362E-2</v>
      </c>
      <c r="L138" s="67"/>
      <c r="M138" s="23"/>
      <c r="N138" s="23"/>
    </row>
    <row r="139" spans="2:14" x14ac:dyDescent="0.3">
      <c r="B139" s="80"/>
      <c r="C139" s="35" t="s">
        <v>66</v>
      </c>
      <c r="D139" s="7">
        <f>3800+2000</f>
        <v>5800</v>
      </c>
      <c r="E139" s="36">
        <v>4</v>
      </c>
      <c r="F139" s="23">
        <v>0</v>
      </c>
      <c r="G139" s="23">
        <f t="shared" si="28"/>
        <v>4.0475182551098548E-4</v>
      </c>
      <c r="H139" s="23">
        <f t="shared" si="29"/>
        <v>1.0645375914836994E-3</v>
      </c>
      <c r="I139" s="23">
        <f>0.25*F139/$F$456</f>
        <v>0</v>
      </c>
      <c r="J139" s="23">
        <f t="shared" si="31"/>
        <v>1.4692894169946848E-3</v>
      </c>
      <c r="K139" s="23">
        <f t="shared" si="32"/>
        <v>9.8442390938643876E-2</v>
      </c>
      <c r="L139" s="67"/>
      <c r="M139" s="23">
        <v>1</v>
      </c>
      <c r="N139" s="23">
        <v>0</v>
      </c>
    </row>
    <row r="140" spans="2:14" x14ac:dyDescent="0.3">
      <c r="B140" s="80"/>
      <c r="C140" s="1" t="s">
        <v>377</v>
      </c>
      <c r="D140" s="2">
        <v>2500</v>
      </c>
      <c r="E140" s="36">
        <v>1</v>
      </c>
      <c r="F140" s="23">
        <v>0</v>
      </c>
      <c r="G140" s="23">
        <f t="shared" si="28"/>
        <v>1.7446199375473513E-4</v>
      </c>
      <c r="H140" s="23">
        <f t="shared" si="29"/>
        <v>2.6613439787092486E-4</v>
      </c>
      <c r="I140" s="23">
        <f>0.25*F140/$F$456</f>
        <v>0</v>
      </c>
      <c r="J140" s="23">
        <f t="shared" si="31"/>
        <v>4.4059639162565998E-4</v>
      </c>
      <c r="K140" s="23">
        <f t="shared" si="32"/>
        <v>2.951995823891922E-2</v>
      </c>
      <c r="L140" s="67"/>
      <c r="M140" s="23"/>
      <c r="N140" s="23"/>
    </row>
    <row r="141" spans="2:14" x14ac:dyDescent="0.3">
      <c r="B141" s="80"/>
      <c r="C141" s="36" t="s">
        <v>284</v>
      </c>
      <c r="D141" s="38">
        <v>8700</v>
      </c>
      <c r="E141" s="36">
        <v>8</v>
      </c>
      <c r="F141" s="23">
        <v>0</v>
      </c>
      <c r="G141" s="23">
        <f t="shared" si="28"/>
        <v>6.0712773826647828E-4</v>
      </c>
      <c r="H141" s="23">
        <f t="shared" si="29"/>
        <v>2.1290751829673988E-3</v>
      </c>
      <c r="I141" s="23">
        <f>0.25*F141/$F$456</f>
        <v>0</v>
      </c>
      <c r="J141" s="23">
        <f>G141+H141+I141</f>
        <v>2.736202921233877E-3</v>
      </c>
      <c r="K141" s="23">
        <f t="shared" si="32"/>
        <v>0.18332559572266977</v>
      </c>
      <c r="L141" s="67"/>
      <c r="M141" s="23"/>
      <c r="N141" s="23"/>
    </row>
    <row r="142" spans="2:14" x14ac:dyDescent="0.3">
      <c r="B142" s="24" t="s">
        <v>7</v>
      </c>
      <c r="C142" s="25"/>
      <c r="D142" s="26">
        <f>SUM(D118:D141)</f>
        <v>206736.25</v>
      </c>
      <c r="E142" s="24">
        <f>SUM(E118:E141)</f>
        <v>105</v>
      </c>
      <c r="F142" s="32">
        <f>SUM(F118:F141)</f>
        <v>1</v>
      </c>
      <c r="G142" s="32"/>
      <c r="H142" s="32"/>
      <c r="I142" s="32"/>
      <c r="J142" s="32">
        <f>SUM(J118:J141)</f>
        <v>5.373479548263442E-2</v>
      </c>
      <c r="K142" s="32">
        <f>SUM(K118:K141)</f>
        <v>3.600231297336506</v>
      </c>
      <c r="L142" s="69">
        <v>4</v>
      </c>
      <c r="M142" s="23">
        <v>3</v>
      </c>
      <c r="N142" s="23">
        <v>1</v>
      </c>
    </row>
    <row r="143" spans="2:14" x14ac:dyDescent="0.3">
      <c r="B143" s="47"/>
      <c r="C143" s="47"/>
      <c r="D143" s="48"/>
      <c r="E143" s="47"/>
      <c r="F143" s="32"/>
      <c r="G143" s="32"/>
      <c r="H143" s="32"/>
      <c r="I143" s="32"/>
      <c r="J143" s="32"/>
      <c r="K143" s="32"/>
      <c r="L143" s="67"/>
      <c r="M143" s="23"/>
      <c r="N143" s="23"/>
    </row>
    <row r="144" spans="2:14" x14ac:dyDescent="0.3">
      <c r="B144" s="82" t="s">
        <v>378</v>
      </c>
      <c r="C144" s="35" t="s">
        <v>379</v>
      </c>
      <c r="D144" s="7">
        <v>4000</v>
      </c>
      <c r="E144" s="35">
        <v>1</v>
      </c>
      <c r="F144" s="23">
        <v>0</v>
      </c>
      <c r="G144" s="23">
        <f>0.35*D144/$D$456</f>
        <v>2.7913919000757621E-4</v>
      </c>
      <c r="H144" s="23">
        <f>0.4*E144/$E$456</f>
        <v>2.6613439787092486E-4</v>
      </c>
      <c r="I144" s="32"/>
      <c r="J144" s="23">
        <f>G144+H144+I144</f>
        <v>5.4527358787850107E-4</v>
      </c>
      <c r="K144" s="23">
        <f>J144*67</f>
        <v>3.6533330387859574E-2</v>
      </c>
      <c r="L144" s="67"/>
      <c r="M144" s="23"/>
      <c r="N144" s="23"/>
    </row>
    <row r="145" spans="2:14" x14ac:dyDescent="0.3">
      <c r="B145" s="78"/>
      <c r="C145" s="40" t="s">
        <v>380</v>
      </c>
      <c r="D145" s="55">
        <v>4500</v>
      </c>
      <c r="E145" s="35">
        <v>1</v>
      </c>
      <c r="F145" s="23">
        <v>0</v>
      </c>
      <c r="G145" s="23">
        <f>0.35*D145/$D$456</f>
        <v>3.1403158875852326E-4</v>
      </c>
      <c r="H145" s="23">
        <f>0.4*E145/$E$456</f>
        <v>2.6613439787092486E-4</v>
      </c>
      <c r="I145" s="32"/>
      <c r="J145" s="23">
        <f>G145+H145+I145</f>
        <v>5.8016598662944817E-4</v>
      </c>
      <c r="K145" s="23">
        <f>J145*67</f>
        <v>3.8871121104173026E-2</v>
      </c>
      <c r="L145" s="67"/>
      <c r="M145" s="23"/>
      <c r="N145" s="23"/>
    </row>
    <row r="146" spans="2:14" x14ac:dyDescent="0.3">
      <c r="B146" s="35" t="s">
        <v>338</v>
      </c>
      <c r="C146" s="35"/>
      <c r="D146" s="26">
        <f>D144+D145</f>
        <v>8500</v>
      </c>
      <c r="E146" s="28">
        <f>E144+E145</f>
        <v>2</v>
      </c>
      <c r="F146" s="32">
        <v>0</v>
      </c>
      <c r="G146" s="32"/>
      <c r="H146" s="32"/>
      <c r="I146" s="32">
        <v>0</v>
      </c>
      <c r="J146" s="32">
        <f>SUM(J144:J145)</f>
        <v>1.1254395745079492E-3</v>
      </c>
      <c r="K146" s="32">
        <f>SUM(K144:K145)</f>
        <v>7.5404451492032593E-2</v>
      </c>
      <c r="L146" s="69">
        <v>0</v>
      </c>
      <c r="M146" s="23"/>
      <c r="N146" s="23"/>
    </row>
    <row r="147" spans="2:14" x14ac:dyDescent="0.3">
      <c r="F147" s="23"/>
      <c r="G147" s="23"/>
      <c r="H147" s="23"/>
      <c r="I147" s="23"/>
      <c r="J147" s="23"/>
      <c r="K147" s="23"/>
      <c r="L147" s="67"/>
      <c r="M147" s="23"/>
      <c r="N147" s="23"/>
    </row>
    <row r="148" spans="2:14" x14ac:dyDescent="0.3">
      <c r="B148" s="5" t="s">
        <v>67</v>
      </c>
      <c r="C148" s="36" t="s">
        <v>381</v>
      </c>
      <c r="D148" s="36">
        <v>800</v>
      </c>
      <c r="E148" s="36">
        <v>1</v>
      </c>
      <c r="F148" s="23">
        <v>0</v>
      </c>
      <c r="G148" s="63">
        <f t="shared" ref="G148:G156" si="33">0.35*D148/$D$456</f>
        <v>5.5827838001515245E-5</v>
      </c>
      <c r="H148" s="23">
        <f t="shared" ref="H148:H156" si="34">0.4*E148/$E$456</f>
        <v>2.6613439787092486E-4</v>
      </c>
      <c r="I148" s="23">
        <f>0.25*F148/$F$456</f>
        <v>0</v>
      </c>
      <c r="J148" s="23">
        <f>G148+H148+I148</f>
        <v>3.2196223587244009E-4</v>
      </c>
      <c r="K148" s="23">
        <f>J148*67</f>
        <v>2.1571469803453487E-2</v>
      </c>
      <c r="L148" s="67"/>
      <c r="M148" s="23"/>
      <c r="N148" s="23"/>
    </row>
    <row r="149" spans="2:14" x14ac:dyDescent="0.3">
      <c r="B149" s="34"/>
      <c r="C149" s="36" t="s">
        <v>382</v>
      </c>
      <c r="D149" s="36">
        <v>4000</v>
      </c>
      <c r="E149" s="36">
        <v>1</v>
      </c>
      <c r="F149" s="23">
        <v>0</v>
      </c>
      <c r="G149" s="23">
        <f t="shared" si="33"/>
        <v>2.7913919000757621E-4</v>
      </c>
      <c r="H149" s="23">
        <f t="shared" si="34"/>
        <v>2.6613439787092486E-4</v>
      </c>
      <c r="I149" s="23"/>
      <c r="J149" s="23">
        <f t="shared" ref="J149:J156" si="35">G149+H149+I149</f>
        <v>5.4527358787850107E-4</v>
      </c>
      <c r="K149" s="23">
        <f t="shared" ref="K149:K156" si="36">J149*67</f>
        <v>3.6533330387859574E-2</v>
      </c>
      <c r="L149" s="67"/>
      <c r="M149" s="23"/>
      <c r="N149" s="23"/>
    </row>
    <row r="150" spans="2:14" x14ac:dyDescent="0.3">
      <c r="B150" s="34"/>
      <c r="C150" s="36" t="s">
        <v>68</v>
      </c>
      <c r="D150" s="36">
        <v>2000</v>
      </c>
      <c r="E150" s="36">
        <v>1</v>
      </c>
      <c r="F150" s="23">
        <v>0</v>
      </c>
      <c r="G150" s="23">
        <f t="shared" si="33"/>
        <v>1.3956959500378811E-4</v>
      </c>
      <c r="H150" s="23">
        <f t="shared" si="34"/>
        <v>2.6613439787092486E-4</v>
      </c>
      <c r="I150" s="23"/>
      <c r="J150" s="23">
        <f t="shared" si="35"/>
        <v>4.0570399287471299E-4</v>
      </c>
      <c r="K150" s="23">
        <f t="shared" si="36"/>
        <v>2.7182167522605771E-2</v>
      </c>
      <c r="L150" s="67"/>
      <c r="M150" s="23"/>
      <c r="N150" s="23"/>
    </row>
    <row r="151" spans="2:14" x14ac:dyDescent="0.3">
      <c r="B151" s="34"/>
      <c r="C151" s="1" t="s">
        <v>383</v>
      </c>
      <c r="D151" s="2">
        <v>7900</v>
      </c>
      <c r="E151" s="36">
        <v>1</v>
      </c>
      <c r="F151" s="23">
        <v>0</v>
      </c>
      <c r="G151" s="23">
        <f t="shared" si="33"/>
        <v>5.5129990026496305E-4</v>
      </c>
      <c r="H151" s="23">
        <f t="shared" si="34"/>
        <v>2.6613439787092486E-4</v>
      </c>
      <c r="I151" s="23"/>
      <c r="J151" s="23">
        <f t="shared" si="35"/>
        <v>8.1743429813588785E-4</v>
      </c>
      <c r="K151" s="23">
        <f t="shared" si="36"/>
        <v>5.4768097975104485E-2</v>
      </c>
      <c r="L151" s="67"/>
      <c r="M151" s="23"/>
      <c r="N151" s="23"/>
    </row>
    <row r="152" spans="2:14" x14ac:dyDescent="0.3">
      <c r="B152" s="34"/>
      <c r="C152" s="35" t="s">
        <v>384</v>
      </c>
      <c r="D152" s="7">
        <v>8700</v>
      </c>
      <c r="E152" s="36">
        <v>1</v>
      </c>
      <c r="F152" s="23">
        <v>0</v>
      </c>
      <c r="G152" s="23">
        <f t="shared" si="33"/>
        <v>6.0712773826647828E-4</v>
      </c>
      <c r="H152" s="23">
        <f t="shared" si="34"/>
        <v>2.6613439787092486E-4</v>
      </c>
      <c r="I152" s="23"/>
      <c r="J152" s="23">
        <f t="shared" si="35"/>
        <v>8.7326213613740308E-4</v>
      </c>
      <c r="K152" s="23">
        <f t="shared" si="36"/>
        <v>5.8508563121206003E-2</v>
      </c>
      <c r="L152" s="67"/>
      <c r="M152" s="23"/>
      <c r="N152" s="23"/>
    </row>
    <row r="153" spans="2:14" x14ac:dyDescent="0.3">
      <c r="B153" s="34"/>
      <c r="C153" s="1" t="s">
        <v>385</v>
      </c>
      <c r="D153" s="2">
        <v>11730.5</v>
      </c>
      <c r="E153" s="36">
        <v>4</v>
      </c>
      <c r="F153" s="23">
        <v>0</v>
      </c>
      <c r="G153" s="23">
        <f t="shared" si="33"/>
        <v>8.1861056709596827E-4</v>
      </c>
      <c r="H153" s="23">
        <f t="shared" si="34"/>
        <v>1.0645375914836994E-3</v>
      </c>
      <c r="I153" s="23"/>
      <c r="J153" s="23">
        <f t="shared" si="35"/>
        <v>1.8831481585796677E-3</v>
      </c>
      <c r="K153" s="23">
        <f t="shared" si="36"/>
        <v>0.12617092662483773</v>
      </c>
      <c r="L153" s="67">
        <v>1</v>
      </c>
      <c r="M153" s="23"/>
      <c r="N153" s="23"/>
    </row>
    <row r="154" spans="2:14" x14ac:dyDescent="0.3">
      <c r="B154" s="34"/>
      <c r="C154" s="36" t="s">
        <v>386</v>
      </c>
      <c r="D154" s="38">
        <v>6000</v>
      </c>
      <c r="E154" s="36">
        <v>1</v>
      </c>
      <c r="F154" s="23">
        <v>0</v>
      </c>
      <c r="G154" s="23">
        <f t="shared" si="33"/>
        <v>4.1870878501136435E-4</v>
      </c>
      <c r="H154" s="23">
        <f t="shared" si="34"/>
        <v>2.6613439787092486E-4</v>
      </c>
      <c r="I154" s="23"/>
      <c r="J154" s="23">
        <f t="shared" si="35"/>
        <v>6.8484318288228926E-4</v>
      </c>
      <c r="K154" s="23">
        <f t="shared" si="36"/>
        <v>4.5884493253113383E-2</v>
      </c>
      <c r="L154" s="67"/>
      <c r="M154" s="23"/>
      <c r="N154" s="23"/>
    </row>
    <row r="155" spans="2:14" x14ac:dyDescent="0.3">
      <c r="B155" s="34"/>
      <c r="C155" s="36" t="s">
        <v>387</v>
      </c>
      <c r="D155" s="36">
        <v>4200</v>
      </c>
      <c r="E155" s="36">
        <v>3</v>
      </c>
      <c r="F155" s="23">
        <v>0</v>
      </c>
      <c r="G155" s="23">
        <f t="shared" si="33"/>
        <v>2.9309614950795502E-4</v>
      </c>
      <c r="H155" s="23">
        <f t="shared" si="34"/>
        <v>7.9840319361277462E-4</v>
      </c>
      <c r="I155" s="23"/>
      <c r="J155" s="23">
        <f t="shared" si="35"/>
        <v>1.0914993431207296E-3</v>
      </c>
      <c r="K155" s="23">
        <f t="shared" si="36"/>
        <v>7.3130455989088891E-2</v>
      </c>
      <c r="L155" s="67"/>
      <c r="M155" s="23"/>
      <c r="N155" s="23"/>
    </row>
    <row r="156" spans="2:14" x14ac:dyDescent="0.3">
      <c r="B156" s="9"/>
      <c r="C156" s="36" t="s">
        <v>388</v>
      </c>
      <c r="D156" s="38">
        <v>22800</v>
      </c>
      <c r="E156" s="36">
        <v>1</v>
      </c>
      <c r="F156" s="23">
        <v>0</v>
      </c>
      <c r="G156" s="23">
        <f t="shared" si="33"/>
        <v>1.5910933830431842E-3</v>
      </c>
      <c r="H156" s="23">
        <f t="shared" si="34"/>
        <v>2.6613439787092486E-4</v>
      </c>
      <c r="I156" s="23">
        <f>0.25*F156/$F$456</f>
        <v>0</v>
      </c>
      <c r="J156" s="23">
        <f t="shared" si="35"/>
        <v>1.8572277809141091E-3</v>
      </c>
      <c r="K156" s="23">
        <f t="shared" si="36"/>
        <v>0.12443426132124531</v>
      </c>
      <c r="L156" s="67"/>
      <c r="M156" s="23"/>
      <c r="N156" s="23"/>
    </row>
    <row r="157" spans="2:14" x14ac:dyDescent="0.3">
      <c r="B157" s="24" t="s">
        <v>7</v>
      </c>
      <c r="C157" s="25"/>
      <c r="D157" s="26">
        <f>SUM(D148:D156)</f>
        <v>68130.5</v>
      </c>
      <c r="E157" s="24">
        <f>+SUM(E148:E156)</f>
        <v>14</v>
      </c>
      <c r="F157" s="24">
        <f>SUM(F148:F156)</f>
        <v>0</v>
      </c>
      <c r="G157" s="32"/>
      <c r="H157" s="32"/>
      <c r="I157" s="32"/>
      <c r="J157" s="32">
        <f>SUM(J148:J156)</f>
        <v>8.4803547163957421E-3</v>
      </c>
      <c r="K157" s="32">
        <f>SUM(K148:K156)</f>
        <v>0.56818376599851461</v>
      </c>
      <c r="L157" s="69">
        <v>1</v>
      </c>
      <c r="M157" s="23"/>
      <c r="N157" s="23"/>
    </row>
    <row r="158" spans="2:14" x14ac:dyDescent="0.3">
      <c r="F158" s="23"/>
      <c r="G158" s="23"/>
      <c r="H158" s="23"/>
      <c r="I158" s="23"/>
      <c r="J158" s="23"/>
      <c r="K158" s="23"/>
      <c r="L158" s="67"/>
      <c r="M158" s="23"/>
      <c r="N158" s="23"/>
    </row>
    <row r="159" spans="2:14" x14ac:dyDescent="0.3">
      <c r="B159" s="5" t="s">
        <v>70</v>
      </c>
      <c r="C159" s="35" t="s">
        <v>389</v>
      </c>
      <c r="D159" s="7">
        <v>20000</v>
      </c>
      <c r="E159" s="36">
        <v>1</v>
      </c>
      <c r="F159" s="23">
        <v>0</v>
      </c>
      <c r="G159" s="23">
        <f t="shared" ref="G159:G192" si="37">0.35*D159/$D$456</f>
        <v>1.395695950037881E-3</v>
      </c>
      <c r="H159" s="23">
        <f t="shared" ref="H159:H192" si="38">0.4*E159/$E$456</f>
        <v>2.6613439787092486E-4</v>
      </c>
      <c r="I159" s="23">
        <f t="shared" ref="I159:I184" si="39">0.25*F159/$F$456</f>
        <v>0</v>
      </c>
      <c r="J159" s="23">
        <f>G159+H159+I159</f>
        <v>1.6618303479088059E-3</v>
      </c>
      <c r="K159" s="23">
        <f>J159*67</f>
        <v>0.11134263330989</v>
      </c>
      <c r="L159" s="67"/>
      <c r="M159" s="23"/>
      <c r="N159" s="23"/>
    </row>
    <row r="160" spans="2:14" x14ac:dyDescent="0.3">
      <c r="B160" s="8"/>
      <c r="C160" s="52" t="s">
        <v>390</v>
      </c>
      <c r="D160" s="7">
        <v>7800</v>
      </c>
      <c r="E160" s="36">
        <v>2</v>
      </c>
      <c r="F160" s="23">
        <v>0</v>
      </c>
      <c r="G160" s="23">
        <f t="shared" si="37"/>
        <v>5.4432142051477367E-4</v>
      </c>
      <c r="H160" s="23">
        <f t="shared" si="38"/>
        <v>5.3226879574184971E-4</v>
      </c>
      <c r="I160" s="23">
        <f t="shared" si="39"/>
        <v>0</v>
      </c>
      <c r="J160" s="23">
        <f t="shared" ref="J160:J192" si="40">G160+H160+I160</f>
        <v>1.0765902162566234E-3</v>
      </c>
      <c r="K160" s="23">
        <f t="shared" ref="K160:K192" si="41">J160*67</f>
        <v>7.2131544489193761E-2</v>
      </c>
      <c r="L160" s="67"/>
      <c r="M160" s="23"/>
      <c r="N160" s="23"/>
    </row>
    <row r="161" spans="2:14" x14ac:dyDescent="0.3">
      <c r="B161" s="8"/>
      <c r="C161" s="35" t="s">
        <v>73</v>
      </c>
      <c r="D161" s="7">
        <v>10326.200000000001</v>
      </c>
      <c r="E161" s="36">
        <v>4</v>
      </c>
      <c r="F161" s="23">
        <v>0</v>
      </c>
      <c r="G161" s="23">
        <f t="shared" si="37"/>
        <v>7.2061177596405843E-4</v>
      </c>
      <c r="H161" s="23">
        <f t="shared" si="38"/>
        <v>1.0645375914836994E-3</v>
      </c>
      <c r="I161" s="23">
        <f t="shared" si="39"/>
        <v>0</v>
      </c>
      <c r="J161" s="23">
        <f t="shared" si="40"/>
        <v>1.7851493674477577E-3</v>
      </c>
      <c r="K161" s="23">
        <f t="shared" si="41"/>
        <v>0.11960500761899977</v>
      </c>
      <c r="L161" s="67"/>
      <c r="M161" s="23"/>
      <c r="N161" s="23"/>
    </row>
    <row r="162" spans="2:14" x14ac:dyDescent="0.3">
      <c r="B162" s="8"/>
      <c r="C162" s="35" t="s">
        <v>74</v>
      </c>
      <c r="D162" s="7">
        <v>24336</v>
      </c>
      <c r="E162" s="36">
        <v>14</v>
      </c>
      <c r="F162" s="23">
        <v>0</v>
      </c>
      <c r="G162" s="23">
        <f t="shared" si="37"/>
        <v>1.6982828320060938E-3</v>
      </c>
      <c r="H162" s="23">
        <f t="shared" si="38"/>
        <v>3.7258815701929479E-3</v>
      </c>
      <c r="I162" s="23">
        <f t="shared" si="39"/>
        <v>0</v>
      </c>
      <c r="J162" s="23">
        <f t="shared" si="40"/>
        <v>5.4241644021990418E-3</v>
      </c>
      <c r="K162" s="23">
        <f t="shared" si="41"/>
        <v>0.36341901494733581</v>
      </c>
      <c r="L162" s="67">
        <v>1</v>
      </c>
      <c r="M162" s="23"/>
      <c r="N162" s="23"/>
    </row>
    <row r="163" spans="2:14" x14ac:dyDescent="0.3">
      <c r="B163" s="8"/>
      <c r="C163" s="35" t="s">
        <v>391</v>
      </c>
      <c r="D163" s="7">
        <v>151901.44</v>
      </c>
      <c r="E163" s="36">
        <v>36</v>
      </c>
      <c r="F163" s="23">
        <v>0</v>
      </c>
      <c r="G163" s="23">
        <f t="shared" si="37"/>
        <v>1.060041123064611E-2</v>
      </c>
      <c r="H163" s="23">
        <f t="shared" si="38"/>
        <v>9.5808383233532933E-3</v>
      </c>
      <c r="I163" s="23">
        <f t="shared" si="39"/>
        <v>0</v>
      </c>
      <c r="J163" s="23">
        <f t="shared" si="40"/>
        <v>2.0181249553999404E-2</v>
      </c>
      <c r="K163" s="23">
        <f t="shared" si="41"/>
        <v>1.35214372011796</v>
      </c>
      <c r="L163" s="67">
        <v>1</v>
      </c>
      <c r="M163" s="23">
        <v>3</v>
      </c>
      <c r="N163" s="74">
        <v>3</v>
      </c>
    </row>
    <row r="164" spans="2:14" x14ac:dyDescent="0.3">
      <c r="B164" s="8"/>
      <c r="C164" s="35" t="s">
        <v>76</v>
      </c>
      <c r="D164" s="7">
        <v>37567</v>
      </c>
      <c r="E164" s="36">
        <v>5</v>
      </c>
      <c r="F164" s="23">
        <v>1</v>
      </c>
      <c r="G164" s="23">
        <f t="shared" si="37"/>
        <v>2.6216054877536538E-3</v>
      </c>
      <c r="H164" s="23">
        <f t="shared" si="38"/>
        <v>1.3306719893546241E-3</v>
      </c>
      <c r="I164" s="23">
        <f t="shared" si="39"/>
        <v>1.1363636363636364E-2</v>
      </c>
      <c r="J164" s="23">
        <f t="shared" si="40"/>
        <v>1.5315913840744641E-2</v>
      </c>
      <c r="K164" s="23">
        <f t="shared" si="41"/>
        <v>1.026166227329891</v>
      </c>
      <c r="L164" s="67">
        <v>1</v>
      </c>
      <c r="M164" s="23"/>
      <c r="N164" s="74"/>
    </row>
    <row r="165" spans="2:14" x14ac:dyDescent="0.3">
      <c r="B165" s="8"/>
      <c r="C165" s="37" t="s">
        <v>77</v>
      </c>
      <c r="D165" s="38">
        <v>6309.27</v>
      </c>
      <c r="E165" s="36">
        <v>4</v>
      </c>
      <c r="F165" s="23">
        <v>0</v>
      </c>
      <c r="G165" s="23">
        <f t="shared" si="37"/>
        <v>4.4029112933477508E-4</v>
      </c>
      <c r="H165" s="23">
        <f t="shared" si="38"/>
        <v>1.0645375914836994E-3</v>
      </c>
      <c r="I165" s="23">
        <f t="shared" si="39"/>
        <v>0</v>
      </c>
      <c r="J165" s="23">
        <f t="shared" si="40"/>
        <v>1.5048287208184745E-3</v>
      </c>
      <c r="K165" s="23">
        <f t="shared" si="41"/>
        <v>0.10082352429483779</v>
      </c>
      <c r="L165" s="67"/>
      <c r="M165" s="23">
        <v>1</v>
      </c>
      <c r="N165" s="74">
        <v>1</v>
      </c>
    </row>
    <row r="166" spans="2:14" x14ac:dyDescent="0.3">
      <c r="B166" s="8"/>
      <c r="C166" s="52" t="s">
        <v>78</v>
      </c>
      <c r="D166" s="54">
        <v>5613.45</v>
      </c>
      <c r="E166" s="36">
        <v>3</v>
      </c>
      <c r="F166" s="23">
        <v>0</v>
      </c>
      <c r="G166" s="23">
        <f t="shared" si="37"/>
        <v>3.9173347153700715E-4</v>
      </c>
      <c r="H166" s="23">
        <f t="shared" si="38"/>
        <v>7.9840319361277462E-4</v>
      </c>
      <c r="I166" s="23">
        <f t="shared" si="39"/>
        <v>0</v>
      </c>
      <c r="J166" s="23">
        <f t="shared" si="40"/>
        <v>1.1901366651497817E-3</v>
      </c>
      <c r="K166" s="23">
        <f t="shared" si="41"/>
        <v>7.9739156565035371E-2</v>
      </c>
      <c r="L166" s="67"/>
      <c r="M166" s="23"/>
      <c r="N166" s="74"/>
    </row>
    <row r="167" spans="2:14" x14ac:dyDescent="0.3">
      <c r="B167" s="8"/>
      <c r="C167" s="35" t="s">
        <v>392</v>
      </c>
      <c r="D167" s="7">
        <v>2665</v>
      </c>
      <c r="E167" s="36">
        <v>4</v>
      </c>
      <c r="F167" s="23">
        <v>0</v>
      </c>
      <c r="G167" s="23">
        <f t="shared" si="37"/>
        <v>1.8597648534254764E-4</v>
      </c>
      <c r="H167" s="23">
        <f t="shared" si="38"/>
        <v>1.0645375914836994E-3</v>
      </c>
      <c r="I167" s="23">
        <f t="shared" si="39"/>
        <v>0</v>
      </c>
      <c r="J167" s="23">
        <f t="shared" si="40"/>
        <v>1.2505140768262471E-3</v>
      </c>
      <c r="K167" s="23">
        <f t="shared" si="41"/>
        <v>8.3784443147358556E-2</v>
      </c>
      <c r="L167" s="67"/>
      <c r="M167" s="23"/>
      <c r="N167" s="74"/>
    </row>
    <row r="168" spans="2:14" x14ac:dyDescent="0.3">
      <c r="B168" s="8"/>
      <c r="C168" s="52" t="s">
        <v>393</v>
      </c>
      <c r="D168" s="7">
        <v>3530</v>
      </c>
      <c r="E168" s="36">
        <v>1</v>
      </c>
      <c r="F168" s="23">
        <v>0</v>
      </c>
      <c r="G168" s="23">
        <f t="shared" si="37"/>
        <v>2.4634033518168601E-4</v>
      </c>
      <c r="H168" s="23">
        <f t="shared" si="38"/>
        <v>2.6613439787092486E-4</v>
      </c>
      <c r="I168" s="23">
        <f t="shared" si="39"/>
        <v>0</v>
      </c>
      <c r="J168" s="23">
        <f t="shared" si="40"/>
        <v>5.1247473305261087E-4</v>
      </c>
      <c r="K168" s="23">
        <f t="shared" si="41"/>
        <v>3.4335807114524927E-2</v>
      </c>
      <c r="L168" s="67"/>
      <c r="M168" s="23">
        <v>1</v>
      </c>
      <c r="N168" s="74">
        <v>1</v>
      </c>
    </row>
    <row r="169" spans="2:14" x14ac:dyDescent="0.3">
      <c r="B169" s="8"/>
      <c r="C169" s="40" t="s">
        <v>394</v>
      </c>
      <c r="D169" s="55">
        <v>10722</v>
      </c>
      <c r="E169" s="36">
        <v>3</v>
      </c>
      <c r="F169" s="23">
        <v>0</v>
      </c>
      <c r="G169" s="23">
        <f t="shared" si="37"/>
        <v>7.4823259881530804E-4</v>
      </c>
      <c r="H169" s="23">
        <f t="shared" si="38"/>
        <v>7.9840319361277462E-4</v>
      </c>
      <c r="I169" s="23">
        <f t="shared" si="39"/>
        <v>0</v>
      </c>
      <c r="J169" s="23">
        <f t="shared" si="40"/>
        <v>1.5466357924280826E-3</v>
      </c>
      <c r="K169" s="23">
        <f t="shared" si="41"/>
        <v>0.10362459809268153</v>
      </c>
      <c r="L169" s="67"/>
      <c r="M169" s="23"/>
      <c r="N169" s="74"/>
    </row>
    <row r="170" spans="2:14" x14ac:dyDescent="0.3">
      <c r="B170" s="8"/>
      <c r="C170" s="37" t="s">
        <v>81</v>
      </c>
      <c r="D170" s="38">
        <v>4712</v>
      </c>
      <c r="E170" s="36">
        <v>7</v>
      </c>
      <c r="F170" s="23">
        <v>0</v>
      </c>
      <c r="G170" s="23">
        <f t="shared" si="37"/>
        <v>3.2882596582892474E-4</v>
      </c>
      <c r="H170" s="23">
        <f t="shared" si="38"/>
        <v>1.8629407850964739E-3</v>
      </c>
      <c r="I170" s="23">
        <f t="shared" si="39"/>
        <v>0</v>
      </c>
      <c r="J170" s="23">
        <f t="shared" si="40"/>
        <v>2.1917667509253986E-3</v>
      </c>
      <c r="K170" s="23">
        <f t="shared" si="41"/>
        <v>0.14684837231200171</v>
      </c>
      <c r="L170" s="67"/>
      <c r="M170" s="23"/>
      <c r="N170" s="74"/>
    </row>
    <row r="171" spans="2:14" x14ac:dyDescent="0.3">
      <c r="B171" s="8"/>
      <c r="C171" s="37" t="s">
        <v>82</v>
      </c>
      <c r="D171" s="53">
        <v>39199.1</v>
      </c>
      <c r="E171" s="36">
        <v>17</v>
      </c>
      <c r="F171" s="23">
        <v>0</v>
      </c>
      <c r="G171" s="23">
        <f t="shared" si="37"/>
        <v>2.735501255756495E-3</v>
      </c>
      <c r="H171" s="23">
        <f t="shared" si="38"/>
        <v>4.5242847638057226E-3</v>
      </c>
      <c r="I171" s="23">
        <f t="shared" si="39"/>
        <v>0</v>
      </c>
      <c r="J171" s="23">
        <f t="shared" si="40"/>
        <v>7.2597860195622171E-3</v>
      </c>
      <c r="K171" s="23">
        <f t="shared" si="41"/>
        <v>0.48640566331066853</v>
      </c>
      <c r="L171" s="67">
        <v>1</v>
      </c>
      <c r="M171" s="23">
        <v>1</v>
      </c>
      <c r="N171" s="74">
        <v>1</v>
      </c>
    </row>
    <row r="172" spans="2:14" x14ac:dyDescent="0.3">
      <c r="B172" s="8"/>
      <c r="C172" s="40" t="s">
        <v>70</v>
      </c>
      <c r="D172" s="40">
        <v>6447</v>
      </c>
      <c r="E172" s="36">
        <v>1</v>
      </c>
      <c r="F172" s="23">
        <v>0</v>
      </c>
      <c r="G172" s="23">
        <f t="shared" si="37"/>
        <v>4.4990258949471093E-4</v>
      </c>
      <c r="H172" s="23">
        <f t="shared" si="38"/>
        <v>2.6613439787092486E-4</v>
      </c>
      <c r="I172" s="23">
        <f t="shared" si="39"/>
        <v>0</v>
      </c>
      <c r="J172" s="23">
        <f t="shared" si="40"/>
        <v>7.1603698736563584E-4</v>
      </c>
      <c r="K172" s="23">
        <f t="shared" si="41"/>
        <v>4.7974478153497604E-2</v>
      </c>
      <c r="L172" s="67"/>
      <c r="M172" s="23"/>
      <c r="N172" s="74"/>
    </row>
    <row r="173" spans="2:14" x14ac:dyDescent="0.3">
      <c r="B173" s="8"/>
      <c r="C173" s="36" t="s">
        <v>83</v>
      </c>
      <c r="D173" s="38">
        <v>2650</v>
      </c>
      <c r="E173" s="36">
        <v>4</v>
      </c>
      <c r="F173" s="23">
        <v>0</v>
      </c>
      <c r="G173" s="23">
        <f t="shared" si="37"/>
        <v>1.8492971338001922E-4</v>
      </c>
      <c r="H173" s="23">
        <f t="shared" si="38"/>
        <v>1.0645375914836994E-3</v>
      </c>
      <c r="I173" s="23">
        <f t="shared" si="39"/>
        <v>0</v>
      </c>
      <c r="J173" s="23">
        <f t="shared" si="40"/>
        <v>1.2494673048637187E-3</v>
      </c>
      <c r="K173" s="23">
        <f t="shared" si="41"/>
        <v>8.3714309425869146E-2</v>
      </c>
      <c r="L173" s="67"/>
      <c r="M173" s="23"/>
      <c r="N173" s="74"/>
    </row>
    <row r="174" spans="2:14" x14ac:dyDescent="0.3">
      <c r="B174" s="8"/>
      <c r="C174" s="36" t="s">
        <v>84</v>
      </c>
      <c r="D174" s="38">
        <v>7276.9</v>
      </c>
      <c r="E174" s="36">
        <v>2</v>
      </c>
      <c r="F174" s="23">
        <v>0</v>
      </c>
      <c r="G174" s="23">
        <f t="shared" si="37"/>
        <v>5.0781699294153273E-4</v>
      </c>
      <c r="H174" s="23">
        <f t="shared" si="38"/>
        <v>5.3226879574184971E-4</v>
      </c>
      <c r="I174" s="23">
        <f t="shared" si="39"/>
        <v>0</v>
      </c>
      <c r="J174" s="23">
        <f t="shared" si="40"/>
        <v>1.0400857886833825E-3</v>
      </c>
      <c r="K174" s="23">
        <f t="shared" si="41"/>
        <v>6.9685747841786633E-2</v>
      </c>
      <c r="L174" s="67"/>
      <c r="M174" s="23"/>
      <c r="N174" s="74"/>
    </row>
    <row r="175" spans="2:14" x14ac:dyDescent="0.3">
      <c r="B175" s="8"/>
      <c r="C175" s="52" t="s">
        <v>85</v>
      </c>
      <c r="D175" s="54">
        <v>7159</v>
      </c>
      <c r="E175" s="36">
        <v>1</v>
      </c>
      <c r="F175" s="23">
        <v>0</v>
      </c>
      <c r="G175" s="23">
        <f t="shared" si="37"/>
        <v>4.9958936531605946E-4</v>
      </c>
      <c r="H175" s="23">
        <f t="shared" si="38"/>
        <v>2.6613439787092486E-4</v>
      </c>
      <c r="I175" s="23">
        <f t="shared" si="39"/>
        <v>0</v>
      </c>
      <c r="J175" s="23">
        <f t="shared" si="40"/>
        <v>7.6572376318698437E-4</v>
      </c>
      <c r="K175" s="23">
        <f t="shared" si="41"/>
        <v>5.1303492133527952E-2</v>
      </c>
      <c r="L175" s="67"/>
      <c r="M175" s="23"/>
      <c r="N175" s="74"/>
    </row>
    <row r="176" spans="2:14" x14ac:dyDescent="0.3">
      <c r="B176" s="8"/>
      <c r="C176" s="35" t="s">
        <v>281</v>
      </c>
      <c r="D176" s="7">
        <v>6259.27</v>
      </c>
      <c r="E176" s="36">
        <v>4</v>
      </c>
      <c r="F176" s="23">
        <v>0</v>
      </c>
      <c r="G176" s="23">
        <f t="shared" si="37"/>
        <v>4.3680188945968034E-4</v>
      </c>
      <c r="H176" s="23">
        <f t="shared" si="38"/>
        <v>1.0645375914836994E-3</v>
      </c>
      <c r="I176" s="23">
        <f t="shared" si="39"/>
        <v>0</v>
      </c>
      <c r="J176" s="23">
        <f t="shared" si="40"/>
        <v>1.5013394809433797E-3</v>
      </c>
      <c r="K176" s="23">
        <f t="shared" si="41"/>
        <v>0.10058974522320643</v>
      </c>
      <c r="L176" s="67"/>
      <c r="M176" s="23"/>
      <c r="N176" s="74"/>
    </row>
    <row r="177" spans="2:14" x14ac:dyDescent="0.3">
      <c r="B177" s="8"/>
      <c r="C177" s="36" t="s">
        <v>86</v>
      </c>
      <c r="D177" s="38">
        <v>6062.97</v>
      </c>
      <c r="E177" s="36">
        <v>1</v>
      </c>
      <c r="F177" s="23">
        <v>0</v>
      </c>
      <c r="G177" s="23">
        <f t="shared" si="37"/>
        <v>4.2310313371005857E-4</v>
      </c>
      <c r="H177" s="23">
        <f t="shared" si="38"/>
        <v>2.6613439787092486E-4</v>
      </c>
      <c r="I177" s="23">
        <f t="shared" si="39"/>
        <v>0</v>
      </c>
      <c r="J177" s="23">
        <f t="shared" si="40"/>
        <v>6.8923753158098343E-4</v>
      </c>
      <c r="K177" s="23">
        <f t="shared" si="41"/>
        <v>4.6178914615925888E-2</v>
      </c>
      <c r="L177" s="67"/>
      <c r="M177" s="23"/>
      <c r="N177" s="74"/>
    </row>
    <row r="178" spans="2:14" x14ac:dyDescent="0.3">
      <c r="B178" s="8"/>
      <c r="C178" s="37" t="s">
        <v>395</v>
      </c>
      <c r="D178" s="53">
        <v>1200</v>
      </c>
      <c r="E178" s="36">
        <v>2</v>
      </c>
      <c r="F178" s="23">
        <v>0</v>
      </c>
      <c r="G178" s="63">
        <f t="shared" si="37"/>
        <v>8.3741757002272861E-5</v>
      </c>
      <c r="H178" s="23">
        <f t="shared" si="38"/>
        <v>5.3226879574184971E-4</v>
      </c>
      <c r="I178" s="23">
        <f t="shared" si="39"/>
        <v>0</v>
      </c>
      <c r="J178" s="23">
        <f t="shared" si="40"/>
        <v>6.1601055274412256E-4</v>
      </c>
      <c r="K178" s="23">
        <f t="shared" si="41"/>
        <v>4.1272707033856208E-2</v>
      </c>
      <c r="L178" s="67"/>
      <c r="M178" s="23"/>
      <c r="N178" s="74"/>
    </row>
    <row r="179" spans="2:14" x14ac:dyDescent="0.3">
      <c r="B179" s="8"/>
      <c r="C179" s="37" t="s">
        <v>396</v>
      </c>
      <c r="D179" s="53">
        <v>1100</v>
      </c>
      <c r="E179" s="36">
        <v>3</v>
      </c>
      <c r="F179" s="23">
        <v>0</v>
      </c>
      <c r="G179" s="63">
        <f t="shared" si="37"/>
        <v>7.6763277252083457E-5</v>
      </c>
      <c r="H179" s="23">
        <f t="shared" si="38"/>
        <v>7.9840319361277462E-4</v>
      </c>
      <c r="I179" s="23">
        <f t="shared" si="39"/>
        <v>0</v>
      </c>
      <c r="J179" s="23">
        <f t="shared" si="40"/>
        <v>8.7516647086485809E-4</v>
      </c>
      <c r="K179" s="23">
        <f t="shared" si="41"/>
        <v>5.8636153547945491E-2</v>
      </c>
      <c r="L179" s="67"/>
      <c r="M179" s="23"/>
      <c r="N179" s="74"/>
    </row>
    <row r="180" spans="2:14" x14ac:dyDescent="0.3">
      <c r="B180" s="8"/>
      <c r="C180" s="37" t="s">
        <v>397</v>
      </c>
      <c r="D180" s="53">
        <v>3819</v>
      </c>
      <c r="E180" s="36">
        <v>1</v>
      </c>
      <c r="F180" s="23">
        <v>0</v>
      </c>
      <c r="G180" s="23">
        <f t="shared" si="37"/>
        <v>2.6650814165973336E-4</v>
      </c>
      <c r="H180" s="23">
        <f t="shared" si="38"/>
        <v>2.6613439787092486E-4</v>
      </c>
      <c r="I180" s="23">
        <f t="shared" si="39"/>
        <v>0</v>
      </c>
      <c r="J180" s="23">
        <f t="shared" si="40"/>
        <v>5.3264253953065827E-4</v>
      </c>
      <c r="K180" s="23">
        <f t="shared" si="41"/>
        <v>3.5687050148554104E-2</v>
      </c>
      <c r="L180" s="67"/>
      <c r="M180" s="23"/>
      <c r="N180" s="74"/>
    </row>
    <row r="181" spans="2:14" x14ac:dyDescent="0.3">
      <c r="B181" s="8"/>
      <c r="C181" s="37" t="s">
        <v>398</v>
      </c>
      <c r="D181" s="53">
        <v>5352</v>
      </c>
      <c r="E181" s="36">
        <v>1</v>
      </c>
      <c r="F181" s="23">
        <v>0</v>
      </c>
      <c r="G181" s="23">
        <f t="shared" si="37"/>
        <v>3.7348823623013696E-4</v>
      </c>
      <c r="H181" s="23">
        <f t="shared" si="38"/>
        <v>2.6613439787092486E-4</v>
      </c>
      <c r="I181" s="23">
        <f t="shared" si="39"/>
        <v>0</v>
      </c>
      <c r="J181" s="23">
        <f t="shared" si="40"/>
        <v>6.3962263410106187E-4</v>
      </c>
      <c r="K181" s="23">
        <f t="shared" si="41"/>
        <v>4.2854716484771148E-2</v>
      </c>
      <c r="L181" s="67"/>
      <c r="M181" s="23">
        <v>1</v>
      </c>
      <c r="N181" s="74">
        <v>1</v>
      </c>
    </row>
    <row r="182" spans="2:14" x14ac:dyDescent="0.3">
      <c r="B182" s="8"/>
      <c r="C182" s="37" t="s">
        <v>89</v>
      </c>
      <c r="D182" s="38">
        <v>6336</v>
      </c>
      <c r="E182" s="36">
        <v>3</v>
      </c>
      <c r="F182" s="23">
        <v>2</v>
      </c>
      <c r="G182" s="23">
        <f t="shared" si="37"/>
        <v>4.4215647697200071E-4</v>
      </c>
      <c r="H182" s="23">
        <f t="shared" si="38"/>
        <v>7.9840319361277462E-4</v>
      </c>
      <c r="I182" s="23">
        <f t="shared" si="39"/>
        <v>2.2727272727272728E-2</v>
      </c>
      <c r="J182" s="23">
        <f t="shared" si="40"/>
        <v>2.3967832397857502E-2</v>
      </c>
      <c r="K182" s="23">
        <f t="shared" si="41"/>
        <v>1.6058447706564527</v>
      </c>
      <c r="L182" s="67">
        <v>2</v>
      </c>
      <c r="M182" s="23">
        <v>1</v>
      </c>
      <c r="N182" s="74">
        <v>1</v>
      </c>
    </row>
    <row r="183" spans="2:14" x14ac:dyDescent="0.3">
      <c r="B183" s="8"/>
      <c r="C183" s="40" t="s">
        <v>399</v>
      </c>
      <c r="D183" s="40">
        <v>3250</v>
      </c>
      <c r="E183" s="36">
        <v>1</v>
      </c>
      <c r="F183" s="23">
        <v>0</v>
      </c>
      <c r="G183" s="23">
        <f t="shared" si="37"/>
        <v>2.2680059188115567E-4</v>
      </c>
      <c r="H183" s="23">
        <f t="shared" si="38"/>
        <v>2.6613439787092486E-4</v>
      </c>
      <c r="I183" s="23">
        <f t="shared" si="39"/>
        <v>0</v>
      </c>
      <c r="J183" s="23">
        <f t="shared" si="40"/>
        <v>4.9293498975208053E-4</v>
      </c>
      <c r="K183" s="23">
        <f t="shared" si="41"/>
        <v>3.3026644313389399E-2</v>
      </c>
      <c r="L183" s="67"/>
      <c r="M183" s="23"/>
      <c r="N183" s="74"/>
    </row>
    <row r="184" spans="2:14" x14ac:dyDescent="0.3">
      <c r="B184" s="8"/>
      <c r="C184" s="35" t="s">
        <v>90</v>
      </c>
      <c r="D184" s="7">
        <v>30709.200000000001</v>
      </c>
      <c r="E184" s="36">
        <v>6</v>
      </c>
      <c r="F184" s="23">
        <v>0</v>
      </c>
      <c r="G184" s="23">
        <f t="shared" si="37"/>
        <v>2.1430353034451646E-3</v>
      </c>
      <c r="H184" s="23">
        <f t="shared" si="38"/>
        <v>1.5968063872255492E-3</v>
      </c>
      <c r="I184" s="23">
        <f t="shared" si="39"/>
        <v>0</v>
      </c>
      <c r="J184" s="23">
        <f t="shared" si="40"/>
        <v>3.739841690670714E-3</v>
      </c>
      <c r="K184" s="23">
        <f t="shared" si="41"/>
        <v>0.25056939327493782</v>
      </c>
      <c r="L184" s="67"/>
      <c r="M184" s="23"/>
      <c r="N184" s="74"/>
    </row>
    <row r="185" spans="2:14" x14ac:dyDescent="0.3">
      <c r="B185" s="34"/>
      <c r="C185" s="52" t="s">
        <v>91</v>
      </c>
      <c r="D185" s="54">
        <v>15782.1</v>
      </c>
      <c r="E185" s="36">
        <v>10</v>
      </c>
      <c r="F185" s="23">
        <v>0</v>
      </c>
      <c r="G185" s="23">
        <f t="shared" si="37"/>
        <v>1.101350652654642E-3</v>
      </c>
      <c r="H185" s="23">
        <f t="shared" si="38"/>
        <v>2.6613439787092482E-3</v>
      </c>
      <c r="I185" s="23"/>
      <c r="J185" s="23">
        <f t="shared" si="40"/>
        <v>3.7626946313638904E-3</v>
      </c>
      <c r="K185" s="23">
        <f t="shared" si="41"/>
        <v>0.25210054030138068</v>
      </c>
      <c r="L185" s="67"/>
      <c r="M185" s="23"/>
      <c r="N185" s="74"/>
    </row>
    <row r="186" spans="2:14" x14ac:dyDescent="0.3">
      <c r="B186" s="34"/>
      <c r="C186" s="36" t="s">
        <v>295</v>
      </c>
      <c r="D186" s="38">
        <v>4800</v>
      </c>
      <c r="E186" s="36">
        <v>2</v>
      </c>
      <c r="F186" s="23">
        <v>0</v>
      </c>
      <c r="G186" s="23">
        <f t="shared" si="37"/>
        <v>3.3496702800909145E-4</v>
      </c>
      <c r="H186" s="23">
        <f t="shared" si="38"/>
        <v>5.3226879574184971E-4</v>
      </c>
      <c r="I186" s="23"/>
      <c r="J186" s="23">
        <f t="shared" si="40"/>
        <v>8.6723582375094121E-4</v>
      </c>
      <c r="K186" s="23">
        <f t="shared" si="41"/>
        <v>5.8104800191313061E-2</v>
      </c>
      <c r="L186" s="67"/>
      <c r="M186" s="23">
        <v>1</v>
      </c>
      <c r="N186" s="74">
        <v>1</v>
      </c>
    </row>
    <row r="187" spans="2:14" x14ac:dyDescent="0.3">
      <c r="B187" s="34"/>
      <c r="C187" s="35" t="s">
        <v>400</v>
      </c>
      <c r="D187" s="7">
        <v>8405</v>
      </c>
      <c r="E187" s="36">
        <v>4</v>
      </c>
      <c r="F187" s="23">
        <v>0</v>
      </c>
      <c r="G187" s="23">
        <f t="shared" si="37"/>
        <v>5.8654122300341954E-4</v>
      </c>
      <c r="H187" s="23">
        <f t="shared" si="38"/>
        <v>1.0645375914836994E-3</v>
      </c>
      <c r="I187" s="23"/>
      <c r="J187" s="23">
        <f t="shared" si="40"/>
        <v>1.6510788144871191E-3</v>
      </c>
      <c r="K187" s="23">
        <f t="shared" si="41"/>
        <v>0.11062228057063697</v>
      </c>
      <c r="L187" s="67"/>
      <c r="M187" s="23"/>
      <c r="N187" s="74"/>
    </row>
    <row r="188" spans="2:14" x14ac:dyDescent="0.3">
      <c r="B188" s="34"/>
      <c r="C188" s="37" t="s">
        <v>93</v>
      </c>
      <c r="D188" s="38">
        <v>44589</v>
      </c>
      <c r="E188" s="36">
        <v>23</v>
      </c>
      <c r="F188" s="23">
        <v>0</v>
      </c>
      <c r="G188" s="23">
        <f t="shared" si="37"/>
        <v>3.111634335811954E-3</v>
      </c>
      <c r="H188" s="23">
        <f t="shared" si="38"/>
        <v>6.1210911510312712E-3</v>
      </c>
      <c r="I188" s="23"/>
      <c r="J188" s="23">
        <f t="shared" si="40"/>
        <v>9.2327254868432261E-3</v>
      </c>
      <c r="K188" s="23">
        <f t="shared" si="41"/>
        <v>0.6185926076184961</v>
      </c>
      <c r="L188" s="67">
        <v>1</v>
      </c>
      <c r="M188" s="23">
        <v>1</v>
      </c>
      <c r="N188" s="74">
        <v>1</v>
      </c>
    </row>
    <row r="189" spans="2:14" x14ac:dyDescent="0.3">
      <c r="B189" s="34"/>
      <c r="C189" s="52" t="s">
        <v>94</v>
      </c>
      <c r="D189" s="7">
        <v>5000</v>
      </c>
      <c r="E189" s="36">
        <v>5</v>
      </c>
      <c r="F189" s="23">
        <v>0</v>
      </c>
      <c r="G189" s="23">
        <f t="shared" si="37"/>
        <v>3.4892398750947025E-4</v>
      </c>
      <c r="H189" s="23">
        <f t="shared" si="38"/>
        <v>1.3306719893546241E-3</v>
      </c>
      <c r="I189" s="23"/>
      <c r="J189" s="23">
        <f t="shared" si="40"/>
        <v>1.6795959768640943E-3</v>
      </c>
      <c r="K189" s="23">
        <f t="shared" si="41"/>
        <v>0.11253293044989432</v>
      </c>
      <c r="L189" s="67"/>
      <c r="M189" s="23"/>
      <c r="N189" s="74"/>
    </row>
    <row r="190" spans="2:14" x14ac:dyDescent="0.3">
      <c r="B190" s="8"/>
      <c r="C190" s="35" t="s">
        <v>401</v>
      </c>
      <c r="D190" s="7">
        <v>23685</v>
      </c>
      <c r="E190" s="36">
        <v>6</v>
      </c>
      <c r="F190" s="23">
        <v>0</v>
      </c>
      <c r="G190" s="23">
        <f t="shared" si="37"/>
        <v>1.6528529288323606E-3</v>
      </c>
      <c r="H190" s="23">
        <f t="shared" si="38"/>
        <v>1.5968063872255492E-3</v>
      </c>
      <c r="I190" s="23">
        <f>0.25*F190/$F$456</f>
        <v>0</v>
      </c>
      <c r="J190" s="23">
        <f t="shared" si="40"/>
        <v>3.2496593160579101E-3</v>
      </c>
      <c r="K190" s="23">
        <f t="shared" si="41"/>
        <v>0.21772717417587997</v>
      </c>
      <c r="L190" s="67"/>
      <c r="M190" s="23"/>
      <c r="N190" s="23"/>
    </row>
    <row r="191" spans="2:14" x14ac:dyDescent="0.3">
      <c r="B191" s="8"/>
      <c r="C191" s="52" t="s">
        <v>96</v>
      </c>
      <c r="D191" s="7">
        <v>33653</v>
      </c>
      <c r="E191" s="36">
        <v>17</v>
      </c>
      <c r="F191" s="23">
        <v>0</v>
      </c>
      <c r="G191" s="23">
        <f t="shared" si="37"/>
        <v>2.3484677903312405E-3</v>
      </c>
      <c r="H191" s="23">
        <f t="shared" si="38"/>
        <v>4.5242847638057226E-3</v>
      </c>
      <c r="I191" s="23">
        <f>0.25*F191/$F$456</f>
        <v>0</v>
      </c>
      <c r="J191" s="23">
        <f t="shared" si="40"/>
        <v>6.8727525541369631E-3</v>
      </c>
      <c r="K191" s="23">
        <f t="shared" si="41"/>
        <v>0.46047442112717651</v>
      </c>
      <c r="L191" s="67">
        <v>1</v>
      </c>
      <c r="M191" s="23">
        <v>1</v>
      </c>
      <c r="N191" s="23">
        <v>1</v>
      </c>
    </row>
    <row r="192" spans="2:14" x14ac:dyDescent="0.3">
      <c r="B192" s="9"/>
      <c r="C192" s="35" t="s">
        <v>402</v>
      </c>
      <c r="D192" s="7">
        <v>500</v>
      </c>
      <c r="E192" s="36">
        <v>1</v>
      </c>
      <c r="F192" s="23">
        <v>0</v>
      </c>
      <c r="G192" s="63">
        <f t="shared" si="37"/>
        <v>3.4892398750947027E-5</v>
      </c>
      <c r="H192" s="23">
        <f t="shared" si="38"/>
        <v>2.6613439787092486E-4</v>
      </c>
      <c r="I192" s="23">
        <f>0.25*F192/$F$456</f>
        <v>0</v>
      </c>
      <c r="J192" s="23">
        <f t="shared" si="40"/>
        <v>3.010267966218719E-4</v>
      </c>
      <c r="K192" s="23">
        <f t="shared" si="41"/>
        <v>2.0168795373665418E-2</v>
      </c>
      <c r="L192" s="67"/>
      <c r="M192" s="23">
        <v>1</v>
      </c>
      <c r="N192" s="23">
        <v>1</v>
      </c>
    </row>
    <row r="193" spans="2:18" x14ac:dyDescent="0.3">
      <c r="B193" s="24" t="s">
        <v>7</v>
      </c>
      <c r="C193" s="25"/>
      <c r="D193" s="26">
        <f>SUM(D159:D192)</f>
        <v>548716.89999999991</v>
      </c>
      <c r="E193" s="24">
        <f>SUM(E159:E192)</f>
        <v>199</v>
      </c>
      <c r="F193" s="32">
        <f>SUM(F159:F192)</f>
        <v>3</v>
      </c>
      <c r="G193" s="32"/>
      <c r="H193" s="32"/>
      <c r="I193" s="32"/>
      <c r="J193" s="32">
        <f>SUM(J159:J192)</f>
        <v>0.12534375201959017</v>
      </c>
      <c r="K193" s="32">
        <f>SUM(K159:K192)</f>
        <v>8.3980313853125423</v>
      </c>
      <c r="L193" s="70">
        <f>SUM(L159:L192)</f>
        <v>8</v>
      </c>
      <c r="M193" s="23">
        <v>10</v>
      </c>
      <c r="N193" s="23">
        <v>10</v>
      </c>
    </row>
    <row r="194" spans="2:18" x14ac:dyDescent="0.3">
      <c r="F194" s="23"/>
      <c r="G194" s="23"/>
      <c r="H194" s="23"/>
      <c r="I194" s="23"/>
      <c r="J194" s="23"/>
      <c r="K194" s="23"/>
      <c r="L194" s="67"/>
      <c r="M194" s="23"/>
      <c r="N194" s="23"/>
    </row>
    <row r="195" spans="2:18" x14ac:dyDescent="0.3">
      <c r="B195" s="79" t="s">
        <v>250</v>
      </c>
      <c r="C195" s="6" t="s">
        <v>251</v>
      </c>
      <c r="D195" s="38">
        <v>5000</v>
      </c>
      <c r="E195" s="10">
        <v>1</v>
      </c>
      <c r="F195" s="23">
        <v>0</v>
      </c>
      <c r="G195" s="23">
        <f>0.35*D195/$D$456</f>
        <v>3.4892398750947025E-4</v>
      </c>
      <c r="H195" s="23">
        <f>0.4*E195/$E$456</f>
        <v>2.6613439787092486E-4</v>
      </c>
      <c r="I195" s="23">
        <f>0.25*F195/$F$456</f>
        <v>0</v>
      </c>
      <c r="J195" s="23">
        <f>G195+H195+I195</f>
        <v>6.1505838538039505E-4</v>
      </c>
      <c r="K195" s="23">
        <f>J195*67</f>
        <v>4.1208911820486471E-2</v>
      </c>
      <c r="L195" s="67"/>
      <c r="M195" s="23"/>
      <c r="N195" s="23"/>
    </row>
    <row r="196" spans="2:18" x14ac:dyDescent="0.3">
      <c r="B196" s="80"/>
      <c r="C196" s="5" t="s">
        <v>252</v>
      </c>
      <c r="D196" s="38">
        <v>27000</v>
      </c>
      <c r="E196" s="10">
        <v>6</v>
      </c>
      <c r="F196" s="23">
        <v>0</v>
      </c>
      <c r="G196" s="23">
        <f>0.35*D196/$D$456</f>
        <v>1.8841895325511396E-3</v>
      </c>
      <c r="H196" s="23">
        <f>0.4*E196/$E$456</f>
        <v>1.5968063872255492E-3</v>
      </c>
      <c r="I196" s="23">
        <f>0.25*F196/$F$456</f>
        <v>0</v>
      </c>
      <c r="J196" s="23">
        <f t="shared" ref="J196" si="42">G196+H196+I196</f>
        <v>3.4809959197766886E-3</v>
      </c>
      <c r="K196" s="23">
        <f t="shared" ref="K196:K197" si="43">J196*67</f>
        <v>0.23322672662503813</v>
      </c>
      <c r="L196" s="67">
        <v>0</v>
      </c>
      <c r="M196" s="23"/>
      <c r="N196" s="23"/>
    </row>
    <row r="197" spans="2:18" x14ac:dyDescent="0.3">
      <c r="B197" s="81"/>
      <c r="C197" s="6" t="s">
        <v>264</v>
      </c>
      <c r="D197" s="38">
        <v>7200</v>
      </c>
      <c r="E197" s="10">
        <v>1</v>
      </c>
      <c r="F197" s="23">
        <v>0</v>
      </c>
      <c r="G197" s="23">
        <f>0.35*D197/$D$456</f>
        <v>5.0245054201363719E-4</v>
      </c>
      <c r="H197" s="23">
        <f>0.4*E197/$E$456</f>
        <v>2.6613439787092486E-4</v>
      </c>
      <c r="I197" s="23">
        <f>0.25*F197/$F$456</f>
        <v>0</v>
      </c>
      <c r="J197" s="23">
        <f>G197+H197+I197</f>
        <v>7.68584939884562E-4</v>
      </c>
      <c r="K197" s="23">
        <f t="shared" si="43"/>
        <v>5.1495190972265653E-2</v>
      </c>
      <c r="L197" s="67"/>
      <c r="M197" s="23"/>
      <c r="N197" s="23"/>
    </row>
    <row r="198" spans="2:18" x14ac:dyDescent="0.3">
      <c r="B198" s="24" t="s">
        <v>7</v>
      </c>
      <c r="C198" s="25"/>
      <c r="D198" s="26">
        <f>SUM(D195:D197)</f>
        <v>39200</v>
      </c>
      <c r="E198" s="24">
        <f>SUM(E195:E197)</f>
        <v>8</v>
      </c>
      <c r="F198" s="32">
        <v>0</v>
      </c>
      <c r="G198" s="32"/>
      <c r="H198" s="32"/>
      <c r="I198" s="32"/>
      <c r="J198" s="32">
        <f>SUM(J195:J197)</f>
        <v>4.8646392450416454E-3</v>
      </c>
      <c r="K198" s="32">
        <f>SUM(K195:K197)</f>
        <v>0.32593082941779028</v>
      </c>
      <c r="L198" s="69">
        <v>0</v>
      </c>
      <c r="M198" s="23"/>
      <c r="N198" s="23"/>
    </row>
    <row r="199" spans="2:18" x14ac:dyDescent="0.3">
      <c r="B199" s="47"/>
      <c r="C199" s="47"/>
      <c r="D199" s="48"/>
      <c r="E199" s="47"/>
      <c r="F199" s="32"/>
      <c r="G199" s="32"/>
      <c r="H199" s="32"/>
      <c r="I199" s="32"/>
      <c r="J199" s="32"/>
      <c r="K199" s="32"/>
      <c r="L199" s="67"/>
      <c r="M199" s="23"/>
      <c r="N199" s="23"/>
    </row>
    <row r="200" spans="2:18" x14ac:dyDescent="0.3">
      <c r="B200" s="86" t="s">
        <v>403</v>
      </c>
      <c r="C200" s="1" t="s">
        <v>404</v>
      </c>
      <c r="D200" s="2">
        <v>1420</v>
      </c>
      <c r="E200" s="36">
        <v>2</v>
      </c>
      <c r="F200" s="23">
        <v>0</v>
      </c>
      <c r="G200" s="63">
        <f>0.35*D200/$D$456</f>
        <v>9.9094412452689539E-5</v>
      </c>
      <c r="H200" s="23">
        <f>0.4*E200/$E$456</f>
        <v>5.3226879574184971E-4</v>
      </c>
      <c r="I200" s="23">
        <v>0</v>
      </c>
      <c r="J200" s="23">
        <f>G200+H200+I200</f>
        <v>6.3136320819453921E-4</v>
      </c>
      <c r="K200" s="23">
        <f>J200*67</f>
        <v>4.2301334949034125E-2</v>
      </c>
      <c r="L200" s="67"/>
      <c r="M200" s="23"/>
      <c r="N200" s="23"/>
    </row>
    <row r="201" spans="2:18" x14ac:dyDescent="0.3">
      <c r="B201" s="87"/>
      <c r="C201" s="36" t="s">
        <v>405</v>
      </c>
      <c r="D201" s="38">
        <v>9864</v>
      </c>
      <c r="E201" s="36">
        <v>1</v>
      </c>
      <c r="F201" s="23">
        <v>0</v>
      </c>
      <c r="G201" s="23">
        <f>0.35*D201/$D$456</f>
        <v>6.8835724255868289E-4</v>
      </c>
      <c r="H201" s="23">
        <f>0.4*E201/$E$456</f>
        <v>2.6613439787092486E-4</v>
      </c>
      <c r="I201" s="23">
        <v>0</v>
      </c>
      <c r="J201" s="23">
        <f>G201+H201+I201</f>
        <v>9.544916404296078E-4</v>
      </c>
      <c r="K201" s="23">
        <f>J201*67</f>
        <v>6.3950939908783727E-2</v>
      </c>
      <c r="L201" s="67"/>
      <c r="M201" s="23"/>
      <c r="N201" s="23"/>
    </row>
    <row r="202" spans="2:18" x14ac:dyDescent="0.3">
      <c r="B202" s="57" t="s">
        <v>7</v>
      </c>
      <c r="C202" s="57"/>
      <c r="D202" s="49">
        <f>SUM(D200:D201)</f>
        <v>11284</v>
      </c>
      <c r="E202" s="57">
        <v>3</v>
      </c>
      <c r="F202" s="32">
        <f>SUM(F200:F201)</f>
        <v>0</v>
      </c>
      <c r="G202" s="23"/>
      <c r="H202" s="23"/>
      <c r="I202" s="23"/>
      <c r="J202" s="23"/>
      <c r="K202" s="32">
        <f>SUM(K200:K201)</f>
        <v>0.10625227485781785</v>
      </c>
      <c r="L202" s="69">
        <v>0</v>
      </c>
      <c r="M202" s="23"/>
      <c r="N202" s="23"/>
    </row>
    <row r="203" spans="2:18" x14ac:dyDescent="0.3">
      <c r="B203" s="41"/>
      <c r="C203" s="36"/>
      <c r="D203" s="38"/>
      <c r="E203" s="56"/>
      <c r="F203" s="23"/>
      <c r="G203" s="23"/>
      <c r="H203" s="23"/>
      <c r="I203" s="23"/>
      <c r="J203" s="23"/>
      <c r="K203" s="23"/>
      <c r="L203" s="67"/>
      <c r="M203" s="23"/>
      <c r="N203" s="23"/>
    </row>
    <row r="204" spans="2:18" x14ac:dyDescent="0.3">
      <c r="B204" s="5" t="s">
        <v>97</v>
      </c>
      <c r="C204" s="52" t="s">
        <v>98</v>
      </c>
      <c r="D204" s="7">
        <v>11856.99</v>
      </c>
      <c r="E204" s="36">
        <v>8</v>
      </c>
      <c r="F204" s="23">
        <v>1</v>
      </c>
      <c r="G204" s="23">
        <f t="shared" ref="G204:G250" si="44">0.35*D204/$D$456</f>
        <v>8.2743764613198276E-4</v>
      </c>
      <c r="H204" s="23">
        <f t="shared" ref="H204:H250" si="45">0.4*E204/$E$456</f>
        <v>2.1290751829673988E-3</v>
      </c>
      <c r="I204" s="23">
        <f t="shared" ref="I204:I250" si="46">0.25*F204/$F$456</f>
        <v>1.1363636363636364E-2</v>
      </c>
      <c r="J204" s="23">
        <f>G204+H204+I204</f>
        <v>1.4320149192735745E-2</v>
      </c>
      <c r="K204" s="23">
        <f>J204*67</f>
        <v>0.95944999591329494</v>
      </c>
      <c r="L204" s="67">
        <v>1</v>
      </c>
      <c r="M204" s="23">
        <v>3</v>
      </c>
      <c r="N204" s="74">
        <v>2</v>
      </c>
      <c r="O204" s="60"/>
      <c r="P204" s="60"/>
      <c r="Q204" s="60"/>
      <c r="R204" s="60"/>
    </row>
    <row r="205" spans="2:18" x14ac:dyDescent="0.3">
      <c r="B205" s="8"/>
      <c r="C205" s="35" t="s">
        <v>406</v>
      </c>
      <c r="D205" s="7">
        <v>2050</v>
      </c>
      <c r="E205" s="36">
        <v>2</v>
      </c>
      <c r="F205" s="23">
        <v>0</v>
      </c>
      <c r="G205" s="23">
        <f t="shared" si="44"/>
        <v>1.4305883487888282E-4</v>
      </c>
      <c r="H205" s="23">
        <f t="shared" si="45"/>
        <v>5.3226879574184971E-4</v>
      </c>
      <c r="I205" s="23">
        <f t="shared" si="46"/>
        <v>0</v>
      </c>
      <c r="J205" s="23">
        <f t="shared" ref="J205:J258" si="47">G205+H205+I205</f>
        <v>6.7532763062073259E-4</v>
      </c>
      <c r="K205" s="23">
        <f t="shared" ref="K205:K258" si="48">J205*67</f>
        <v>4.5246951251589083E-2</v>
      </c>
      <c r="L205" s="67"/>
      <c r="M205" s="23">
        <v>1</v>
      </c>
      <c r="N205" s="74">
        <v>1</v>
      </c>
      <c r="O205" s="60"/>
      <c r="P205" s="60"/>
      <c r="Q205" s="60"/>
      <c r="R205" s="60"/>
    </row>
    <row r="206" spans="2:18" x14ac:dyDescent="0.3">
      <c r="B206" s="8"/>
      <c r="C206" s="35" t="s">
        <v>407</v>
      </c>
      <c r="D206" s="7">
        <v>4200</v>
      </c>
      <c r="E206" s="36">
        <v>1</v>
      </c>
      <c r="F206" s="23">
        <v>0</v>
      </c>
      <c r="G206" s="23">
        <f t="shared" si="44"/>
        <v>2.9309614950795502E-4</v>
      </c>
      <c r="H206" s="23">
        <f t="shared" si="45"/>
        <v>2.6613439787092486E-4</v>
      </c>
      <c r="I206" s="23">
        <f t="shared" si="46"/>
        <v>0</v>
      </c>
      <c r="J206" s="23">
        <f t="shared" si="47"/>
        <v>5.5923054737887982E-4</v>
      </c>
      <c r="K206" s="23">
        <f t="shared" si="48"/>
        <v>3.7468446674384946E-2</v>
      </c>
      <c r="L206" s="67"/>
      <c r="M206" s="23"/>
      <c r="N206" s="74"/>
      <c r="O206" s="60"/>
      <c r="P206" s="60"/>
      <c r="Q206" s="60"/>
      <c r="R206" s="60"/>
    </row>
    <row r="207" spans="2:18" x14ac:dyDescent="0.3">
      <c r="B207" s="8"/>
      <c r="C207" s="52" t="s">
        <v>100</v>
      </c>
      <c r="D207" s="54">
        <v>49491.45</v>
      </c>
      <c r="E207" s="36">
        <v>10</v>
      </c>
      <c r="F207" s="23">
        <v>0</v>
      </c>
      <c r="G207" s="23">
        <f t="shared" si="44"/>
        <v>3.4537508163251136E-3</v>
      </c>
      <c r="H207" s="23">
        <f t="shared" si="45"/>
        <v>2.6613439787092482E-3</v>
      </c>
      <c r="I207" s="23">
        <f t="shared" si="46"/>
        <v>0</v>
      </c>
      <c r="J207" s="23">
        <f t="shared" si="47"/>
        <v>6.1150947950343619E-3</v>
      </c>
      <c r="K207" s="23">
        <f t="shared" si="48"/>
        <v>0.40971135126730224</v>
      </c>
      <c r="L207" s="67">
        <v>1</v>
      </c>
      <c r="M207" s="23">
        <v>1</v>
      </c>
      <c r="N207" s="74">
        <v>1</v>
      </c>
      <c r="O207" s="60"/>
      <c r="P207" s="60"/>
      <c r="Q207" s="60"/>
      <c r="R207" s="60"/>
    </row>
    <row r="208" spans="2:18" x14ac:dyDescent="0.3">
      <c r="B208" s="8"/>
      <c r="C208" s="52" t="s">
        <v>408</v>
      </c>
      <c r="D208" s="54">
        <v>700.29</v>
      </c>
      <c r="E208" s="36">
        <v>2</v>
      </c>
      <c r="F208" s="23">
        <v>0</v>
      </c>
      <c r="G208" s="63">
        <f t="shared" si="44"/>
        <v>4.8869595842601376E-5</v>
      </c>
      <c r="H208" s="23">
        <f t="shared" si="45"/>
        <v>5.3226879574184971E-4</v>
      </c>
      <c r="I208" s="23">
        <f t="shared" si="46"/>
        <v>0</v>
      </c>
      <c r="J208" s="23">
        <f t="shared" si="47"/>
        <v>5.8113839158445109E-4</v>
      </c>
      <c r="K208" s="23">
        <f t="shared" si="48"/>
        <v>3.8936272236158226E-2</v>
      </c>
      <c r="L208" s="67"/>
      <c r="M208" s="23"/>
      <c r="N208" s="74"/>
      <c r="O208" s="60"/>
      <c r="P208" s="60"/>
      <c r="Q208" s="60"/>
      <c r="R208" s="60"/>
    </row>
    <row r="209" spans="2:18" x14ac:dyDescent="0.3">
      <c r="B209" s="8"/>
      <c r="C209" s="52" t="s">
        <v>409</v>
      </c>
      <c r="D209" s="54">
        <v>15285</v>
      </c>
      <c r="E209" s="36">
        <v>4</v>
      </c>
      <c r="F209" s="23">
        <v>0</v>
      </c>
      <c r="G209" s="23">
        <f t="shared" si="44"/>
        <v>1.0666606298164506E-3</v>
      </c>
      <c r="H209" s="23">
        <f t="shared" si="45"/>
        <v>1.0645375914836994E-3</v>
      </c>
      <c r="I209" s="23">
        <f t="shared" si="46"/>
        <v>0</v>
      </c>
      <c r="J209" s="23">
        <f t="shared" si="47"/>
        <v>2.13119822130015E-3</v>
      </c>
      <c r="K209" s="23">
        <f t="shared" si="48"/>
        <v>0.14279028082711004</v>
      </c>
      <c r="L209" s="67"/>
      <c r="M209" s="23">
        <v>1</v>
      </c>
      <c r="N209" s="74">
        <v>1</v>
      </c>
      <c r="O209" s="60"/>
      <c r="P209" s="60"/>
      <c r="Q209" s="60"/>
      <c r="R209" s="60"/>
    </row>
    <row r="210" spans="2:18" x14ac:dyDescent="0.3">
      <c r="B210" s="8"/>
      <c r="C210" s="52" t="s">
        <v>410</v>
      </c>
      <c r="D210" s="54">
        <v>37902.769999999997</v>
      </c>
      <c r="E210" s="36">
        <v>5</v>
      </c>
      <c r="F210" s="23">
        <v>0</v>
      </c>
      <c r="G210" s="23">
        <f t="shared" si="44"/>
        <v>2.6450371292108645E-3</v>
      </c>
      <c r="H210" s="23">
        <f t="shared" si="45"/>
        <v>1.3306719893546241E-3</v>
      </c>
      <c r="I210" s="23">
        <f t="shared" si="46"/>
        <v>0</v>
      </c>
      <c r="J210" s="23">
        <f t="shared" si="47"/>
        <v>3.9757091185654882E-3</v>
      </c>
      <c r="K210" s="23">
        <f t="shared" si="48"/>
        <v>0.2663725109438877</v>
      </c>
      <c r="L210" s="75">
        <v>1</v>
      </c>
      <c r="M210" s="23">
        <v>1</v>
      </c>
      <c r="N210" s="74">
        <v>1</v>
      </c>
      <c r="O210" s="60"/>
      <c r="P210" s="60"/>
      <c r="Q210" s="60"/>
      <c r="R210" s="60"/>
    </row>
    <row r="211" spans="2:18" x14ac:dyDescent="0.3">
      <c r="B211" s="8"/>
      <c r="C211" s="35" t="s">
        <v>104</v>
      </c>
      <c r="D211" s="7">
        <v>34917</v>
      </c>
      <c r="E211" s="36">
        <v>13</v>
      </c>
      <c r="F211" s="23">
        <v>1</v>
      </c>
      <c r="G211" s="23">
        <f t="shared" si="44"/>
        <v>2.4366757743736344E-3</v>
      </c>
      <c r="H211" s="23">
        <f t="shared" si="45"/>
        <v>3.4597471723220225E-3</v>
      </c>
      <c r="I211" s="23">
        <f t="shared" si="46"/>
        <v>1.1363636363636364E-2</v>
      </c>
      <c r="J211" s="23">
        <f t="shared" si="47"/>
        <v>1.7260059310332022E-2</v>
      </c>
      <c r="K211" s="23">
        <f t="shared" si="48"/>
        <v>1.1564239737922455</v>
      </c>
      <c r="L211" s="67">
        <v>1</v>
      </c>
      <c r="M211" s="23">
        <v>1</v>
      </c>
      <c r="N211" s="74">
        <v>1</v>
      </c>
      <c r="O211" s="60"/>
      <c r="P211" s="60"/>
      <c r="Q211" s="60"/>
      <c r="R211" s="60"/>
    </row>
    <row r="212" spans="2:18" x14ac:dyDescent="0.3">
      <c r="B212" s="8"/>
      <c r="C212" s="36" t="s">
        <v>105</v>
      </c>
      <c r="D212" s="38">
        <v>4050</v>
      </c>
      <c r="E212" s="36">
        <v>5</v>
      </c>
      <c r="F212" s="23">
        <v>0</v>
      </c>
      <c r="G212" s="23">
        <f t="shared" si="44"/>
        <v>2.826284298826709E-4</v>
      </c>
      <c r="H212" s="23">
        <f t="shared" si="45"/>
        <v>1.3306719893546241E-3</v>
      </c>
      <c r="I212" s="23">
        <f t="shared" si="46"/>
        <v>0</v>
      </c>
      <c r="J212" s="23">
        <f t="shared" si="47"/>
        <v>1.6133004192372951E-3</v>
      </c>
      <c r="K212" s="23">
        <f t="shared" si="48"/>
        <v>0.10809112808889877</v>
      </c>
      <c r="L212" s="67"/>
      <c r="M212" s="23"/>
      <c r="N212" s="74"/>
      <c r="O212" s="60"/>
      <c r="P212" s="60"/>
      <c r="Q212" s="60"/>
      <c r="R212" s="60"/>
    </row>
    <row r="213" spans="2:18" x14ac:dyDescent="0.3">
      <c r="B213" s="8"/>
      <c r="C213" s="36" t="s">
        <v>106</v>
      </c>
      <c r="D213" s="38">
        <v>13895.37</v>
      </c>
      <c r="E213" s="36">
        <v>12</v>
      </c>
      <c r="F213" s="23">
        <v>0</v>
      </c>
      <c r="G213" s="23">
        <f t="shared" si="44"/>
        <v>9.6968558166389356E-4</v>
      </c>
      <c r="H213" s="23">
        <f t="shared" si="45"/>
        <v>3.1936127744510985E-3</v>
      </c>
      <c r="I213" s="23">
        <f t="shared" si="46"/>
        <v>0</v>
      </c>
      <c r="J213" s="23">
        <f t="shared" si="47"/>
        <v>4.1632983561149918E-3</v>
      </c>
      <c r="K213" s="23">
        <f t="shared" si="48"/>
        <v>0.27894098985970445</v>
      </c>
      <c r="L213" s="75">
        <v>1</v>
      </c>
      <c r="M213" s="23"/>
      <c r="N213" s="74"/>
      <c r="O213" s="60"/>
      <c r="P213" s="60"/>
      <c r="Q213" s="60"/>
      <c r="R213" s="60"/>
    </row>
    <row r="214" spans="2:18" x14ac:dyDescent="0.3">
      <c r="B214" s="8"/>
      <c r="C214" s="35" t="s">
        <v>304</v>
      </c>
      <c r="D214" s="54">
        <v>1447</v>
      </c>
      <c r="E214" s="36">
        <v>1</v>
      </c>
      <c r="F214" s="23">
        <v>1</v>
      </c>
      <c r="G214" s="23">
        <f t="shared" si="44"/>
        <v>1.0097860198524069E-4</v>
      </c>
      <c r="H214" s="23">
        <f t="shared" si="45"/>
        <v>2.6613439787092486E-4</v>
      </c>
      <c r="I214" s="23">
        <f t="shared" si="46"/>
        <v>1.1363636363636364E-2</v>
      </c>
      <c r="J214" s="23">
        <f t="shared" si="47"/>
        <v>1.173074936349253E-2</v>
      </c>
      <c r="K214" s="23">
        <f t="shared" si="48"/>
        <v>0.78596020735399952</v>
      </c>
      <c r="L214" s="67">
        <v>1</v>
      </c>
      <c r="M214" s="23"/>
      <c r="N214" s="74"/>
      <c r="O214" s="60"/>
      <c r="P214" s="60"/>
      <c r="Q214" s="60"/>
      <c r="R214" s="60"/>
    </row>
    <row r="215" spans="2:18" x14ac:dyDescent="0.3">
      <c r="B215" s="8"/>
      <c r="C215" s="35" t="s">
        <v>107</v>
      </c>
      <c r="D215" s="7">
        <v>17275.7</v>
      </c>
      <c r="E215" s="36">
        <v>7</v>
      </c>
      <c r="F215" s="23">
        <v>0</v>
      </c>
      <c r="G215" s="23">
        <f t="shared" si="44"/>
        <v>1.2055812262034712E-3</v>
      </c>
      <c r="H215" s="23">
        <f t="shared" si="45"/>
        <v>1.8629407850964739E-3</v>
      </c>
      <c r="I215" s="23">
        <f t="shared" si="46"/>
        <v>0</v>
      </c>
      <c r="J215" s="23">
        <f t="shared" si="47"/>
        <v>3.0685220112999451E-3</v>
      </c>
      <c r="K215" s="23">
        <f t="shared" si="48"/>
        <v>0.20559097475709631</v>
      </c>
      <c r="L215" s="67"/>
      <c r="M215" s="23">
        <v>1</v>
      </c>
      <c r="N215" s="74">
        <v>1</v>
      </c>
      <c r="O215" s="60"/>
      <c r="P215" s="60"/>
      <c r="Q215" s="60"/>
      <c r="R215" s="60"/>
    </row>
    <row r="216" spans="2:18" x14ac:dyDescent="0.3">
      <c r="B216" s="8"/>
      <c r="C216" s="35" t="s">
        <v>411</v>
      </c>
      <c r="D216" s="7">
        <v>12487.4</v>
      </c>
      <c r="E216" s="36">
        <v>9</v>
      </c>
      <c r="F216" s="23">
        <v>0</v>
      </c>
      <c r="G216" s="23">
        <f t="shared" si="44"/>
        <v>8.7143068032515165E-4</v>
      </c>
      <c r="H216" s="23">
        <f t="shared" si="45"/>
        <v>2.3952095808383233E-3</v>
      </c>
      <c r="I216" s="23">
        <f t="shared" si="46"/>
        <v>0</v>
      </c>
      <c r="J216" s="23">
        <f t="shared" si="47"/>
        <v>3.2666402611634749E-3</v>
      </c>
      <c r="K216" s="23">
        <f t="shared" si="48"/>
        <v>0.21886489749795282</v>
      </c>
      <c r="L216" s="67"/>
      <c r="M216" s="23"/>
      <c r="N216" s="74"/>
      <c r="O216" s="60"/>
      <c r="P216" s="60"/>
      <c r="Q216" s="60"/>
      <c r="R216" s="60"/>
    </row>
    <row r="217" spans="2:18" x14ac:dyDescent="0.3">
      <c r="B217" s="8"/>
      <c r="C217" s="36" t="s">
        <v>412</v>
      </c>
      <c r="D217" s="38">
        <f>800+34006</f>
        <v>34806</v>
      </c>
      <c r="E217" s="36">
        <v>2</v>
      </c>
      <c r="F217" s="23">
        <v>0</v>
      </c>
      <c r="G217" s="23">
        <f t="shared" si="44"/>
        <v>2.4289296618509241E-3</v>
      </c>
      <c r="H217" s="23">
        <f t="shared" si="45"/>
        <v>5.3226879574184971E-4</v>
      </c>
      <c r="I217" s="23">
        <f t="shared" si="46"/>
        <v>0</v>
      </c>
      <c r="J217" s="23">
        <f t="shared" si="47"/>
        <v>2.961198457592774E-3</v>
      </c>
      <c r="K217" s="23">
        <f t="shared" si="48"/>
        <v>0.19840029665871586</v>
      </c>
      <c r="L217" s="67"/>
      <c r="M217" s="23"/>
      <c r="N217" s="74"/>
      <c r="O217" s="60"/>
      <c r="P217" s="60"/>
      <c r="Q217" s="60"/>
      <c r="R217" s="60"/>
    </row>
    <row r="218" spans="2:18" x14ac:dyDescent="0.3">
      <c r="B218" s="8"/>
      <c r="C218" s="52" t="s">
        <v>109</v>
      </c>
      <c r="D218" s="7">
        <v>6000</v>
      </c>
      <c r="E218" s="36">
        <v>3</v>
      </c>
      <c r="F218" s="23">
        <v>0</v>
      </c>
      <c r="G218" s="23">
        <f t="shared" si="44"/>
        <v>4.1870878501136435E-4</v>
      </c>
      <c r="H218" s="23">
        <f t="shared" si="45"/>
        <v>7.9840319361277462E-4</v>
      </c>
      <c r="I218" s="23">
        <f t="shared" si="46"/>
        <v>0</v>
      </c>
      <c r="J218" s="23">
        <f t="shared" si="47"/>
        <v>1.2171119786241391E-3</v>
      </c>
      <c r="K218" s="23">
        <f t="shared" si="48"/>
        <v>8.1546502567817314E-2</v>
      </c>
      <c r="L218" s="67"/>
      <c r="M218" s="23"/>
      <c r="N218" s="74"/>
      <c r="O218" s="60"/>
      <c r="P218" s="60"/>
      <c r="Q218" s="60"/>
      <c r="R218" s="60"/>
    </row>
    <row r="219" spans="2:18" x14ac:dyDescent="0.3">
      <c r="B219" s="8"/>
      <c r="C219" s="52" t="s">
        <v>110</v>
      </c>
      <c r="D219" s="54">
        <v>15679.19</v>
      </c>
      <c r="E219" s="36">
        <v>15</v>
      </c>
      <c r="F219" s="23">
        <v>0</v>
      </c>
      <c r="G219" s="23">
        <f t="shared" si="44"/>
        <v>1.0941690991437222E-3</v>
      </c>
      <c r="H219" s="23">
        <f t="shared" si="45"/>
        <v>3.9920159680638719E-3</v>
      </c>
      <c r="I219" s="23">
        <f t="shared" si="46"/>
        <v>0</v>
      </c>
      <c r="J219" s="23">
        <f t="shared" si="47"/>
        <v>5.0861850672075937E-3</v>
      </c>
      <c r="K219" s="23">
        <f t="shared" si="48"/>
        <v>0.34077439950290878</v>
      </c>
      <c r="L219" s="67">
        <v>1</v>
      </c>
      <c r="M219" s="23"/>
      <c r="N219" s="74"/>
      <c r="O219" s="60"/>
      <c r="P219" s="60"/>
      <c r="Q219" s="60"/>
      <c r="R219" s="60"/>
    </row>
    <row r="220" spans="2:18" x14ac:dyDescent="0.3">
      <c r="B220" s="8"/>
      <c r="C220" s="37" t="s">
        <v>111</v>
      </c>
      <c r="D220" s="38">
        <v>3605</v>
      </c>
      <c r="E220" s="36">
        <v>3</v>
      </c>
      <c r="F220" s="23">
        <v>0</v>
      </c>
      <c r="G220" s="23">
        <f t="shared" si="44"/>
        <v>2.5157419499432804E-4</v>
      </c>
      <c r="H220" s="23">
        <f t="shared" si="45"/>
        <v>7.9840319361277462E-4</v>
      </c>
      <c r="I220" s="23">
        <f t="shared" si="46"/>
        <v>0</v>
      </c>
      <c r="J220" s="23">
        <f t="shared" si="47"/>
        <v>1.0499773886071028E-3</v>
      </c>
      <c r="K220" s="23">
        <f t="shared" si="48"/>
        <v>7.0348485036675887E-2</v>
      </c>
      <c r="L220" s="67"/>
      <c r="M220" s="23"/>
      <c r="N220" s="74"/>
      <c r="O220" s="60"/>
      <c r="P220" s="60"/>
      <c r="Q220" s="60"/>
      <c r="R220" s="60"/>
    </row>
    <row r="221" spans="2:18" x14ac:dyDescent="0.3">
      <c r="B221" s="8"/>
      <c r="C221" s="37" t="s">
        <v>112</v>
      </c>
      <c r="D221" s="53">
        <v>17847</v>
      </c>
      <c r="E221" s="36">
        <v>7</v>
      </c>
      <c r="F221" s="23">
        <v>2</v>
      </c>
      <c r="G221" s="23">
        <f t="shared" si="44"/>
        <v>1.2454492810163031E-3</v>
      </c>
      <c r="H221" s="23">
        <f t="shared" si="45"/>
        <v>1.8629407850964739E-3</v>
      </c>
      <c r="I221" s="23">
        <f t="shared" si="46"/>
        <v>2.2727272727272728E-2</v>
      </c>
      <c r="J221" s="23">
        <f t="shared" si="47"/>
        <v>2.5835662793385505E-2</v>
      </c>
      <c r="K221" s="23">
        <f t="shared" si="48"/>
        <v>1.7309894071568288</v>
      </c>
      <c r="L221" s="67">
        <v>2</v>
      </c>
      <c r="M221" s="23">
        <v>1</v>
      </c>
      <c r="N221" s="74">
        <v>1</v>
      </c>
      <c r="O221" s="60"/>
      <c r="P221" s="60"/>
      <c r="Q221" s="60"/>
      <c r="R221" s="60"/>
    </row>
    <row r="222" spans="2:18" x14ac:dyDescent="0.3">
      <c r="B222" s="8"/>
      <c r="C222" s="37" t="s">
        <v>113</v>
      </c>
      <c r="D222" s="53">
        <v>76715.31</v>
      </c>
      <c r="E222" s="36">
        <v>21</v>
      </c>
      <c r="F222" s="23">
        <v>0</v>
      </c>
      <c r="G222" s="23">
        <f t="shared" si="44"/>
        <v>5.3535623736450273E-3</v>
      </c>
      <c r="H222" s="23">
        <f t="shared" si="45"/>
        <v>5.5888223552894214E-3</v>
      </c>
      <c r="I222" s="23">
        <f t="shared" si="46"/>
        <v>0</v>
      </c>
      <c r="J222" s="23">
        <f t="shared" si="47"/>
        <v>1.0942384728934449E-2</v>
      </c>
      <c r="K222" s="23">
        <f t="shared" si="48"/>
        <v>0.73313977683860809</v>
      </c>
      <c r="L222" s="67">
        <v>0</v>
      </c>
      <c r="M222" s="73">
        <v>1</v>
      </c>
      <c r="N222" s="73">
        <v>0</v>
      </c>
      <c r="O222" s="60"/>
      <c r="P222" s="60"/>
      <c r="Q222" s="60"/>
      <c r="R222" s="60"/>
    </row>
    <row r="223" spans="2:18" x14ac:dyDescent="0.3">
      <c r="B223" s="8"/>
      <c r="C223" s="37" t="s">
        <v>114</v>
      </c>
      <c r="D223" s="53">
        <v>9086.65</v>
      </c>
      <c r="E223" s="36">
        <v>2</v>
      </c>
      <c r="F223" s="23">
        <v>0</v>
      </c>
      <c r="G223" s="23">
        <f t="shared" si="44"/>
        <v>6.3411003022058559E-4</v>
      </c>
      <c r="H223" s="23">
        <f t="shared" si="45"/>
        <v>5.3226879574184971E-4</v>
      </c>
      <c r="I223" s="23">
        <f t="shared" si="46"/>
        <v>0</v>
      </c>
      <c r="J223" s="23">
        <f t="shared" si="47"/>
        <v>1.1663788259624352E-3</v>
      </c>
      <c r="K223" s="23">
        <f t="shared" si="48"/>
        <v>7.8147381339483152E-2</v>
      </c>
      <c r="L223" s="67"/>
      <c r="M223" s="23">
        <v>1</v>
      </c>
      <c r="N223" s="74">
        <v>0</v>
      </c>
      <c r="O223" s="60"/>
      <c r="P223" s="60"/>
      <c r="Q223" s="60"/>
      <c r="R223" s="60"/>
    </row>
    <row r="224" spans="2:18" x14ac:dyDescent="0.3">
      <c r="B224" s="8"/>
      <c r="C224" s="35" t="s">
        <v>115</v>
      </c>
      <c r="D224" s="7">
        <v>16707.14</v>
      </c>
      <c r="E224" s="36">
        <v>5</v>
      </c>
      <c r="F224" s="23">
        <v>0</v>
      </c>
      <c r="G224" s="23">
        <f t="shared" si="44"/>
        <v>1.1659043817357942E-3</v>
      </c>
      <c r="H224" s="23">
        <f t="shared" si="45"/>
        <v>1.3306719893546241E-3</v>
      </c>
      <c r="I224" s="23">
        <f t="shared" si="46"/>
        <v>0</v>
      </c>
      <c r="J224" s="23">
        <f t="shared" si="47"/>
        <v>2.4965763710904183E-3</v>
      </c>
      <c r="K224" s="23">
        <f t="shared" si="48"/>
        <v>0.16727061686305802</v>
      </c>
      <c r="L224" s="67"/>
      <c r="M224" s="23">
        <v>1</v>
      </c>
      <c r="N224" s="74">
        <v>0</v>
      </c>
      <c r="O224" s="60"/>
      <c r="P224" s="60"/>
      <c r="Q224" s="60"/>
      <c r="R224" s="60"/>
    </row>
    <row r="225" spans="2:18" x14ac:dyDescent="0.3">
      <c r="B225" s="8"/>
      <c r="C225" s="37" t="s">
        <v>116</v>
      </c>
      <c r="D225" s="53">
        <v>5982.45</v>
      </c>
      <c r="E225" s="36">
        <v>2</v>
      </c>
      <c r="F225" s="23">
        <v>1</v>
      </c>
      <c r="G225" s="23">
        <f t="shared" si="44"/>
        <v>4.1748406181520603E-4</v>
      </c>
      <c r="H225" s="23">
        <f t="shared" si="45"/>
        <v>5.3226879574184971E-4</v>
      </c>
      <c r="I225" s="23">
        <f t="shared" si="46"/>
        <v>1.1363636363636364E-2</v>
      </c>
      <c r="J225" s="23">
        <f t="shared" si="47"/>
        <v>1.231338922119342E-2</v>
      </c>
      <c r="K225" s="23">
        <f t="shared" si="48"/>
        <v>0.82499707781995912</v>
      </c>
      <c r="L225" s="67">
        <v>1</v>
      </c>
      <c r="M225" s="23"/>
      <c r="N225" s="74"/>
      <c r="O225" s="60"/>
      <c r="P225" s="60"/>
      <c r="Q225" s="60"/>
      <c r="R225" s="60"/>
    </row>
    <row r="226" spans="2:18" x14ac:dyDescent="0.3">
      <c r="B226" s="8"/>
      <c r="C226" s="37" t="s">
        <v>413</v>
      </c>
      <c r="D226" s="38">
        <v>20826.05</v>
      </c>
      <c r="E226" s="36">
        <v>5</v>
      </c>
      <c r="F226" s="23">
        <v>0</v>
      </c>
      <c r="G226" s="23">
        <f t="shared" si="44"/>
        <v>1.4533416820143206E-3</v>
      </c>
      <c r="H226" s="23">
        <f t="shared" si="45"/>
        <v>1.3306719893546241E-3</v>
      </c>
      <c r="I226" s="23">
        <f t="shared" si="46"/>
        <v>0</v>
      </c>
      <c r="J226" s="23">
        <f t="shared" si="47"/>
        <v>2.7840136713689449E-3</v>
      </c>
      <c r="K226" s="23">
        <f t="shared" si="48"/>
        <v>0.18652891598171931</v>
      </c>
      <c r="L226" s="67"/>
      <c r="M226" s="23">
        <v>1</v>
      </c>
      <c r="N226" s="74">
        <v>1</v>
      </c>
      <c r="O226" s="60"/>
      <c r="P226" s="60"/>
      <c r="Q226" s="60"/>
      <c r="R226" s="60"/>
    </row>
    <row r="227" spans="2:18" x14ac:dyDescent="0.3">
      <c r="B227" s="8"/>
      <c r="C227" s="36" t="s">
        <v>118</v>
      </c>
      <c r="D227" s="38">
        <v>21387.17</v>
      </c>
      <c r="E227" s="36">
        <v>13</v>
      </c>
      <c r="F227" s="23">
        <v>0</v>
      </c>
      <c r="G227" s="23">
        <f t="shared" si="44"/>
        <v>1.4924993275885832E-3</v>
      </c>
      <c r="H227" s="23">
        <f t="shared" si="45"/>
        <v>3.4597471723220225E-3</v>
      </c>
      <c r="I227" s="23">
        <f t="shared" si="46"/>
        <v>0</v>
      </c>
      <c r="J227" s="23">
        <f t="shared" si="47"/>
        <v>4.9522464999106055E-3</v>
      </c>
      <c r="K227" s="23">
        <f t="shared" si="48"/>
        <v>0.33180051549401057</v>
      </c>
      <c r="L227" s="67"/>
      <c r="M227" s="23">
        <v>3</v>
      </c>
      <c r="N227" s="74">
        <v>3</v>
      </c>
      <c r="O227" s="60"/>
      <c r="P227" s="60"/>
      <c r="Q227" s="60"/>
      <c r="R227" s="60"/>
    </row>
    <row r="228" spans="2:18" x14ac:dyDescent="0.3">
      <c r="B228" s="8"/>
      <c r="C228" s="52" t="s">
        <v>414</v>
      </c>
      <c r="D228" s="54">
        <v>3760</v>
      </c>
      <c r="E228" s="36">
        <v>2</v>
      </c>
      <c r="F228" s="23">
        <v>0</v>
      </c>
      <c r="G228" s="23">
        <f t="shared" si="44"/>
        <v>2.6239083860712167E-4</v>
      </c>
      <c r="H228" s="23">
        <f t="shared" si="45"/>
        <v>5.3226879574184971E-4</v>
      </c>
      <c r="I228" s="23">
        <f t="shared" si="46"/>
        <v>0</v>
      </c>
      <c r="J228" s="23">
        <f t="shared" si="47"/>
        <v>7.9465963434897143E-4</v>
      </c>
      <c r="K228" s="23">
        <f t="shared" si="48"/>
        <v>5.3242195501381089E-2</v>
      </c>
      <c r="L228" s="67"/>
      <c r="M228" s="23"/>
      <c r="N228" s="74"/>
      <c r="O228" s="60"/>
      <c r="P228" s="60"/>
      <c r="Q228" s="60"/>
      <c r="R228" s="60"/>
    </row>
    <row r="229" spans="2:18" x14ac:dyDescent="0.3">
      <c r="B229" s="8"/>
      <c r="C229" s="36" t="s">
        <v>415</v>
      </c>
      <c r="D229" s="38">
        <v>5387</v>
      </c>
      <c r="E229" s="36">
        <v>5</v>
      </c>
      <c r="F229" s="23">
        <v>0</v>
      </c>
      <c r="G229" s="23">
        <f t="shared" si="44"/>
        <v>3.7593070414270325E-4</v>
      </c>
      <c r="H229" s="23">
        <f t="shared" si="45"/>
        <v>1.3306719893546241E-3</v>
      </c>
      <c r="I229" s="23">
        <f t="shared" si="46"/>
        <v>0</v>
      </c>
      <c r="J229" s="23">
        <f t="shared" si="47"/>
        <v>1.7066026934973275E-3</v>
      </c>
      <c r="K229" s="23">
        <f t="shared" si="48"/>
        <v>0.11434238046432094</v>
      </c>
      <c r="L229" s="67"/>
      <c r="M229" s="23"/>
      <c r="N229" s="74"/>
      <c r="O229" s="60"/>
      <c r="P229" s="60"/>
      <c r="Q229" s="60"/>
      <c r="R229" s="60"/>
    </row>
    <row r="230" spans="2:18" x14ac:dyDescent="0.3">
      <c r="B230" s="8"/>
      <c r="C230" s="37" t="s">
        <v>416</v>
      </c>
      <c r="D230" s="53">
        <v>36172.449999999997</v>
      </c>
      <c r="E230" s="36">
        <v>11</v>
      </c>
      <c r="F230" s="23">
        <v>0</v>
      </c>
      <c r="G230" s="23">
        <f t="shared" si="44"/>
        <v>2.5242870983973871E-3</v>
      </c>
      <c r="H230" s="23">
        <f t="shared" si="45"/>
        <v>2.9274783765801731E-3</v>
      </c>
      <c r="I230" s="23">
        <f t="shared" si="46"/>
        <v>0</v>
      </c>
      <c r="J230" s="23">
        <f t="shared" si="47"/>
        <v>5.4517654749775598E-3</v>
      </c>
      <c r="K230" s="23">
        <f t="shared" si="48"/>
        <v>0.36526828682349649</v>
      </c>
      <c r="L230" s="67">
        <v>1</v>
      </c>
      <c r="M230" s="23"/>
      <c r="N230" s="74"/>
      <c r="O230" s="60"/>
      <c r="P230" s="60"/>
      <c r="Q230" s="60"/>
      <c r="R230" s="60"/>
    </row>
    <row r="231" spans="2:18" x14ac:dyDescent="0.3">
      <c r="B231" s="8"/>
      <c r="C231" s="35" t="s">
        <v>417</v>
      </c>
      <c r="D231" s="7">
        <v>13640</v>
      </c>
      <c r="E231" s="36">
        <v>4</v>
      </c>
      <c r="F231" s="23">
        <v>0</v>
      </c>
      <c r="G231" s="23">
        <f t="shared" si="44"/>
        <v>9.5186463792583495E-4</v>
      </c>
      <c r="H231" s="23">
        <f t="shared" si="45"/>
        <v>1.0645375914836994E-3</v>
      </c>
      <c r="I231" s="23">
        <f t="shared" si="46"/>
        <v>0</v>
      </c>
      <c r="J231" s="23">
        <f t="shared" si="47"/>
        <v>2.0164022294095344E-3</v>
      </c>
      <c r="K231" s="23">
        <f t="shared" si="48"/>
        <v>0.13509894937043881</v>
      </c>
      <c r="L231" s="67"/>
      <c r="M231" s="23"/>
      <c r="N231" s="74"/>
      <c r="O231" s="60"/>
      <c r="P231" s="60"/>
      <c r="Q231" s="60"/>
      <c r="R231" s="60"/>
    </row>
    <row r="232" spans="2:18" x14ac:dyDescent="0.3">
      <c r="B232" s="8"/>
      <c r="C232" s="36" t="s">
        <v>120</v>
      </c>
      <c r="D232" s="38">
        <v>23170</v>
      </c>
      <c r="E232" s="36">
        <v>6</v>
      </c>
      <c r="F232" s="23">
        <v>0</v>
      </c>
      <c r="G232" s="23">
        <f t="shared" si="44"/>
        <v>1.6169137581188851E-3</v>
      </c>
      <c r="H232" s="23">
        <f t="shared" si="45"/>
        <v>1.5968063872255492E-3</v>
      </c>
      <c r="I232" s="23">
        <f t="shared" si="46"/>
        <v>0</v>
      </c>
      <c r="J232" s="23">
        <f t="shared" si="47"/>
        <v>3.2137201453444342E-3</v>
      </c>
      <c r="K232" s="23">
        <f t="shared" si="48"/>
        <v>0.21531924973807709</v>
      </c>
      <c r="L232" s="67"/>
      <c r="M232" s="23">
        <v>1</v>
      </c>
      <c r="N232" s="74">
        <v>1</v>
      </c>
      <c r="O232" s="60"/>
      <c r="P232" s="60"/>
      <c r="Q232" s="60"/>
      <c r="R232" s="60"/>
    </row>
    <row r="233" spans="2:18" x14ac:dyDescent="0.3">
      <c r="B233" s="8"/>
      <c r="C233" s="37" t="s">
        <v>121</v>
      </c>
      <c r="D233" s="38">
        <v>5847.2</v>
      </c>
      <c r="E233" s="36">
        <v>8</v>
      </c>
      <c r="F233" s="23">
        <v>0</v>
      </c>
      <c r="G233" s="23">
        <f t="shared" si="44"/>
        <v>4.0804566795307485E-4</v>
      </c>
      <c r="H233" s="23">
        <f t="shared" si="45"/>
        <v>2.1290751829673988E-3</v>
      </c>
      <c r="I233" s="23">
        <f t="shared" si="46"/>
        <v>0</v>
      </c>
      <c r="J233" s="23">
        <f t="shared" si="47"/>
        <v>2.5371208509204738E-3</v>
      </c>
      <c r="K233" s="23">
        <f t="shared" si="48"/>
        <v>0.16998709701167175</v>
      </c>
      <c r="L233" s="67"/>
      <c r="M233" s="23">
        <v>1</v>
      </c>
      <c r="N233" s="74">
        <v>1</v>
      </c>
      <c r="O233" s="60"/>
      <c r="P233" s="60"/>
      <c r="Q233" s="60"/>
      <c r="R233" s="60"/>
    </row>
    <row r="234" spans="2:18" x14ac:dyDescent="0.3">
      <c r="B234" s="8"/>
      <c r="C234" s="36" t="s">
        <v>122</v>
      </c>
      <c r="D234" s="38">
        <v>14683.35</v>
      </c>
      <c r="E234" s="36">
        <v>5</v>
      </c>
      <c r="F234" s="23">
        <v>0</v>
      </c>
      <c r="G234" s="23">
        <f t="shared" si="44"/>
        <v>1.024674606399436E-3</v>
      </c>
      <c r="H234" s="23">
        <f t="shared" si="45"/>
        <v>1.3306719893546241E-3</v>
      </c>
      <c r="I234" s="23">
        <f t="shared" si="46"/>
        <v>0</v>
      </c>
      <c r="J234" s="23">
        <f t="shared" si="47"/>
        <v>2.3553465957540601E-3</v>
      </c>
      <c r="K234" s="23">
        <f t="shared" si="48"/>
        <v>0.15780822191552202</v>
      </c>
      <c r="L234" s="67"/>
      <c r="M234" s="23">
        <v>1</v>
      </c>
      <c r="N234" s="74">
        <v>1</v>
      </c>
      <c r="O234" s="60"/>
      <c r="P234" s="60"/>
      <c r="Q234" s="60"/>
      <c r="R234" s="60"/>
    </row>
    <row r="235" spans="2:18" ht="21" customHeight="1" x14ac:dyDescent="0.3">
      <c r="B235" s="8"/>
      <c r="C235" s="35" t="s">
        <v>418</v>
      </c>
      <c r="D235" s="7">
        <v>8806.94</v>
      </c>
      <c r="E235" s="36">
        <v>3</v>
      </c>
      <c r="F235" s="23">
        <v>0</v>
      </c>
      <c r="G235" s="23">
        <f t="shared" si="44"/>
        <v>6.1459052451133089E-4</v>
      </c>
      <c r="H235" s="23">
        <f t="shared" si="45"/>
        <v>7.9840319361277462E-4</v>
      </c>
      <c r="I235" s="23">
        <f t="shared" si="46"/>
        <v>0</v>
      </c>
      <c r="J235" s="23">
        <f t="shared" si="47"/>
        <v>1.4129937181241055E-3</v>
      </c>
      <c r="K235" s="23">
        <f t="shared" si="48"/>
        <v>9.4670579114315076E-2</v>
      </c>
      <c r="L235" s="67"/>
      <c r="M235" s="23"/>
      <c r="N235" s="74"/>
      <c r="O235" s="60"/>
      <c r="P235" s="60"/>
      <c r="Q235" s="60"/>
      <c r="R235" s="60"/>
    </row>
    <row r="236" spans="2:18" x14ac:dyDescent="0.3">
      <c r="B236" s="8"/>
      <c r="C236" s="35" t="s">
        <v>419</v>
      </c>
      <c r="D236" s="7">
        <v>12359.53</v>
      </c>
      <c r="E236" s="36">
        <v>5</v>
      </c>
      <c r="F236" s="23">
        <v>0</v>
      </c>
      <c r="G236" s="23">
        <f t="shared" si="44"/>
        <v>8.6250729826858462E-4</v>
      </c>
      <c r="H236" s="23">
        <f t="shared" si="45"/>
        <v>1.3306719893546241E-3</v>
      </c>
      <c r="I236" s="23">
        <f t="shared" si="46"/>
        <v>0</v>
      </c>
      <c r="J236" s="23">
        <f t="shared" si="47"/>
        <v>2.1931792876232086E-3</v>
      </c>
      <c r="K236" s="23">
        <f t="shared" si="48"/>
        <v>0.14694301227075499</v>
      </c>
      <c r="L236" s="67"/>
      <c r="M236" s="23"/>
      <c r="N236" s="74"/>
      <c r="O236" s="60"/>
      <c r="P236" s="60"/>
      <c r="Q236" s="60"/>
      <c r="R236" s="60"/>
    </row>
    <row r="237" spans="2:18" x14ac:dyDescent="0.3">
      <c r="B237" s="8"/>
      <c r="C237" s="52" t="s">
        <v>420</v>
      </c>
      <c r="D237" s="7">
        <v>75808.22</v>
      </c>
      <c r="E237" s="36">
        <v>10</v>
      </c>
      <c r="F237" s="23">
        <v>0</v>
      </c>
      <c r="G237" s="23">
        <f t="shared" si="44"/>
        <v>5.2902612816790352E-3</v>
      </c>
      <c r="H237" s="23">
        <f t="shared" si="45"/>
        <v>2.6613439787092482E-3</v>
      </c>
      <c r="I237" s="23">
        <f t="shared" si="46"/>
        <v>0</v>
      </c>
      <c r="J237" s="23">
        <f t="shared" si="47"/>
        <v>7.9516052603882843E-3</v>
      </c>
      <c r="K237" s="23">
        <f t="shared" si="48"/>
        <v>0.53275755244601508</v>
      </c>
      <c r="L237" s="67">
        <v>1</v>
      </c>
      <c r="M237" s="23">
        <v>1</v>
      </c>
      <c r="N237" s="74">
        <v>1</v>
      </c>
      <c r="O237" s="60"/>
      <c r="P237" s="60"/>
      <c r="Q237" s="60"/>
      <c r="R237" s="60"/>
    </row>
    <row r="238" spans="2:18" x14ac:dyDescent="0.3">
      <c r="B238" s="8"/>
      <c r="C238" s="52" t="s">
        <v>125</v>
      </c>
      <c r="D238" s="54">
        <v>2047.17</v>
      </c>
      <c r="E238" s="36">
        <v>2</v>
      </c>
      <c r="F238" s="23">
        <v>0</v>
      </c>
      <c r="G238" s="23">
        <f t="shared" si="44"/>
        <v>1.4286134390195245E-4</v>
      </c>
      <c r="H238" s="23">
        <f t="shared" si="45"/>
        <v>5.3226879574184971E-4</v>
      </c>
      <c r="I238" s="23">
        <f t="shared" si="46"/>
        <v>0</v>
      </c>
      <c r="J238" s="23">
        <f t="shared" si="47"/>
        <v>6.7513013964380219E-4</v>
      </c>
      <c r="K238" s="23">
        <f t="shared" si="48"/>
        <v>4.5233719356134745E-2</v>
      </c>
      <c r="L238" s="67"/>
      <c r="M238" s="23">
        <v>1</v>
      </c>
      <c r="N238" s="74">
        <v>1</v>
      </c>
      <c r="O238" s="60"/>
      <c r="P238" s="60"/>
      <c r="Q238" s="60"/>
      <c r="R238" s="60"/>
    </row>
    <row r="239" spans="2:18" x14ac:dyDescent="0.3">
      <c r="B239" s="8"/>
      <c r="C239" s="52" t="s">
        <v>126</v>
      </c>
      <c r="D239" s="54">
        <v>8715.75</v>
      </c>
      <c r="E239" s="36">
        <v>2</v>
      </c>
      <c r="F239" s="23">
        <v>0</v>
      </c>
      <c r="G239" s="23">
        <f t="shared" si="44"/>
        <v>6.0822684882713305E-4</v>
      </c>
      <c r="H239" s="23">
        <f t="shared" si="45"/>
        <v>5.3226879574184971E-4</v>
      </c>
      <c r="I239" s="23">
        <f t="shared" si="46"/>
        <v>0</v>
      </c>
      <c r="J239" s="23">
        <f t="shared" si="47"/>
        <v>1.1404956445689829E-3</v>
      </c>
      <c r="K239" s="23">
        <f t="shared" si="48"/>
        <v>7.641320818612185E-2</v>
      </c>
      <c r="L239" s="67"/>
      <c r="M239" s="23"/>
      <c r="N239" s="74"/>
      <c r="O239" s="60"/>
      <c r="P239" s="60"/>
      <c r="Q239" s="60"/>
      <c r="R239" s="60"/>
    </row>
    <row r="240" spans="2:18" x14ac:dyDescent="0.3">
      <c r="B240" s="8"/>
      <c r="C240" s="52" t="s">
        <v>421</v>
      </c>
      <c r="D240" s="54">
        <v>1691</v>
      </c>
      <c r="E240" s="36">
        <v>6</v>
      </c>
      <c r="F240" s="23">
        <v>0</v>
      </c>
      <c r="G240" s="23">
        <f t="shared" si="44"/>
        <v>1.1800609257570282E-4</v>
      </c>
      <c r="H240" s="23">
        <f t="shared" si="45"/>
        <v>1.5968063872255492E-3</v>
      </c>
      <c r="I240" s="23">
        <f t="shared" si="46"/>
        <v>0</v>
      </c>
      <c r="J240" s="23">
        <f t="shared" si="47"/>
        <v>1.7148124798012521E-3</v>
      </c>
      <c r="K240" s="23">
        <f t="shared" si="48"/>
        <v>0.11489243614668389</v>
      </c>
      <c r="L240" s="67"/>
      <c r="M240" s="23">
        <v>2</v>
      </c>
      <c r="N240" s="74">
        <v>2</v>
      </c>
      <c r="O240" s="60"/>
      <c r="P240" s="60"/>
      <c r="Q240" s="60"/>
      <c r="R240" s="60"/>
    </row>
    <row r="241" spans="2:18" x14ac:dyDescent="0.3">
      <c r="B241" s="8"/>
      <c r="C241" s="37" t="s">
        <v>128</v>
      </c>
      <c r="D241" s="38">
        <v>41610</v>
      </c>
      <c r="E241" s="36">
        <v>20</v>
      </c>
      <c r="F241" s="23">
        <v>0</v>
      </c>
      <c r="G241" s="23">
        <f t="shared" si="44"/>
        <v>2.9037454240538113E-3</v>
      </c>
      <c r="H241" s="23">
        <f t="shared" si="45"/>
        <v>5.3226879574184965E-3</v>
      </c>
      <c r="I241" s="23">
        <f t="shared" si="46"/>
        <v>0</v>
      </c>
      <c r="J241" s="23">
        <f t="shared" si="47"/>
        <v>8.2264333814723069E-3</v>
      </c>
      <c r="K241" s="23">
        <f t="shared" si="48"/>
        <v>0.55117103655864452</v>
      </c>
      <c r="L241" s="67">
        <v>1</v>
      </c>
      <c r="M241" s="23">
        <v>1</v>
      </c>
      <c r="N241" s="74">
        <v>1</v>
      </c>
      <c r="O241" s="60"/>
      <c r="P241" s="60"/>
      <c r="Q241" s="60"/>
      <c r="R241" s="60"/>
    </row>
    <row r="242" spans="2:18" x14ac:dyDescent="0.3">
      <c r="B242" s="8"/>
      <c r="C242" s="52" t="s">
        <v>129</v>
      </c>
      <c r="D242" s="7">
        <v>4418</v>
      </c>
      <c r="E242" s="36">
        <v>1</v>
      </c>
      <c r="F242" s="23">
        <v>0</v>
      </c>
      <c r="G242" s="23">
        <f t="shared" si="44"/>
        <v>3.0830923536336795E-4</v>
      </c>
      <c r="H242" s="23">
        <f t="shared" si="45"/>
        <v>2.6613439787092486E-4</v>
      </c>
      <c r="I242" s="23">
        <f t="shared" si="46"/>
        <v>0</v>
      </c>
      <c r="J242" s="23">
        <f t="shared" si="47"/>
        <v>5.744436332342928E-4</v>
      </c>
      <c r="K242" s="23">
        <f t="shared" si="48"/>
        <v>3.8487723426697616E-2</v>
      </c>
      <c r="L242" s="67"/>
      <c r="M242" s="23">
        <v>1</v>
      </c>
      <c r="N242" s="74">
        <v>1</v>
      </c>
      <c r="O242" s="60"/>
      <c r="P242" s="60"/>
      <c r="Q242" s="60"/>
      <c r="R242" s="60"/>
    </row>
    <row r="243" spans="2:18" x14ac:dyDescent="0.3">
      <c r="B243" s="8"/>
      <c r="C243" s="36" t="s">
        <v>130</v>
      </c>
      <c r="D243" s="38">
        <f>57795+87620.4</f>
        <v>145415.4</v>
      </c>
      <c r="E243" s="36">
        <v>9</v>
      </c>
      <c r="F243" s="23">
        <v>0</v>
      </c>
      <c r="G243" s="23">
        <f t="shared" si="44"/>
        <v>1.0147784242656922E-2</v>
      </c>
      <c r="H243" s="23">
        <f t="shared" si="45"/>
        <v>2.3952095808383233E-3</v>
      </c>
      <c r="I243" s="23">
        <f t="shared" si="46"/>
        <v>0</v>
      </c>
      <c r="J243" s="23">
        <f t="shared" si="47"/>
        <v>1.2542993823495246E-2</v>
      </c>
      <c r="K243" s="23">
        <f t="shared" si="48"/>
        <v>0.84038058617418154</v>
      </c>
      <c r="L243" s="67">
        <v>1</v>
      </c>
      <c r="M243" s="23"/>
      <c r="N243" s="74"/>
      <c r="O243" s="60"/>
      <c r="P243" s="60"/>
      <c r="Q243" s="60"/>
      <c r="R243" s="60"/>
    </row>
    <row r="244" spans="2:18" x14ac:dyDescent="0.3">
      <c r="B244" s="8"/>
      <c r="C244" s="36" t="s">
        <v>422</v>
      </c>
      <c r="D244" s="38">
        <v>8273.9</v>
      </c>
      <c r="E244" s="36">
        <v>1</v>
      </c>
      <c r="F244" s="23">
        <v>0</v>
      </c>
      <c r="G244" s="23">
        <f t="shared" si="44"/>
        <v>5.773924360509212E-4</v>
      </c>
      <c r="H244" s="23">
        <f t="shared" si="45"/>
        <v>2.6613439787092486E-4</v>
      </c>
      <c r="I244" s="23">
        <f t="shared" si="46"/>
        <v>0</v>
      </c>
      <c r="J244" s="23">
        <f t="shared" si="47"/>
        <v>8.4352683392184612E-4</v>
      </c>
      <c r="K244" s="23">
        <f t="shared" si="48"/>
        <v>5.6516297872763688E-2</v>
      </c>
      <c r="L244" s="67"/>
      <c r="M244" s="23"/>
      <c r="N244" s="74"/>
      <c r="O244" s="60"/>
      <c r="P244" s="60"/>
      <c r="Q244" s="60"/>
      <c r="R244" s="60"/>
    </row>
    <row r="245" spans="2:18" x14ac:dyDescent="0.3">
      <c r="B245" s="8"/>
      <c r="C245" s="36" t="s">
        <v>423</v>
      </c>
      <c r="D245" s="38">
        <v>400</v>
      </c>
      <c r="E245" s="36">
        <v>1</v>
      </c>
      <c r="F245" s="23">
        <v>0</v>
      </c>
      <c r="G245" s="63">
        <f t="shared" si="44"/>
        <v>2.7913919000757623E-5</v>
      </c>
      <c r="H245" s="23">
        <f t="shared" si="45"/>
        <v>2.6613439787092486E-4</v>
      </c>
      <c r="I245" s="23">
        <f t="shared" si="46"/>
        <v>0</v>
      </c>
      <c r="J245" s="23">
        <f t="shared" si="47"/>
        <v>2.9404831687168247E-4</v>
      </c>
      <c r="K245" s="23">
        <f t="shared" si="48"/>
        <v>1.9701237230402725E-2</v>
      </c>
      <c r="L245" s="67"/>
      <c r="M245" s="23"/>
      <c r="N245" s="74"/>
      <c r="O245" s="60"/>
      <c r="P245" s="60"/>
      <c r="Q245" s="60"/>
      <c r="R245" s="60"/>
    </row>
    <row r="246" spans="2:18" x14ac:dyDescent="0.3">
      <c r="B246" s="8"/>
      <c r="C246" s="36" t="s">
        <v>131</v>
      </c>
      <c r="D246" s="53">
        <v>2155.6999999999998</v>
      </c>
      <c r="E246" s="36">
        <v>2</v>
      </c>
      <c r="F246" s="23">
        <v>0</v>
      </c>
      <c r="G246" s="23">
        <f t="shared" si="44"/>
        <v>1.5043508797483299E-4</v>
      </c>
      <c r="H246" s="23">
        <f t="shared" si="45"/>
        <v>5.3226879574184971E-4</v>
      </c>
      <c r="I246" s="23">
        <f t="shared" si="46"/>
        <v>0</v>
      </c>
      <c r="J246" s="23">
        <f t="shared" si="47"/>
        <v>6.8270388371668273E-4</v>
      </c>
      <c r="K246" s="23">
        <f t="shared" si="48"/>
        <v>4.5741160209017744E-2</v>
      </c>
      <c r="L246" s="67"/>
      <c r="M246" s="23"/>
      <c r="N246" s="74"/>
      <c r="O246" s="60"/>
      <c r="P246" s="60"/>
      <c r="Q246" s="60"/>
      <c r="R246" s="60"/>
    </row>
    <row r="247" spans="2:18" x14ac:dyDescent="0.3">
      <c r="B247" s="8"/>
      <c r="C247" s="36" t="s">
        <v>132</v>
      </c>
      <c r="D247" s="38">
        <v>8550</v>
      </c>
      <c r="E247" s="36">
        <v>4</v>
      </c>
      <c r="F247" s="23">
        <v>0</v>
      </c>
      <c r="G247" s="23">
        <f t="shared" si="44"/>
        <v>5.9666001864119422E-4</v>
      </c>
      <c r="H247" s="23">
        <f t="shared" si="45"/>
        <v>1.0645375914836994E-3</v>
      </c>
      <c r="I247" s="23">
        <f t="shared" si="46"/>
        <v>0</v>
      </c>
      <c r="J247" s="23">
        <f t="shared" si="47"/>
        <v>1.6611976101248936E-3</v>
      </c>
      <c r="K247" s="23">
        <f t="shared" si="48"/>
        <v>0.11130023987836787</v>
      </c>
      <c r="L247" s="67"/>
      <c r="M247" s="23">
        <v>1</v>
      </c>
      <c r="N247" s="74">
        <v>1</v>
      </c>
      <c r="O247" s="60"/>
      <c r="P247" s="60"/>
      <c r="Q247" s="60"/>
      <c r="R247" s="60"/>
    </row>
    <row r="248" spans="2:18" x14ac:dyDescent="0.3">
      <c r="B248" s="8"/>
      <c r="C248" s="36" t="s">
        <v>424</v>
      </c>
      <c r="D248" s="38">
        <v>4122</v>
      </c>
      <c r="E248" s="36">
        <v>2</v>
      </c>
      <c r="F248" s="23">
        <v>0</v>
      </c>
      <c r="G248" s="23">
        <f t="shared" si="44"/>
        <v>2.8765293530280727E-4</v>
      </c>
      <c r="H248" s="23">
        <f t="shared" si="45"/>
        <v>5.3226879574184971E-4</v>
      </c>
      <c r="I248" s="23">
        <f t="shared" si="46"/>
        <v>0</v>
      </c>
      <c r="J248" s="23">
        <f t="shared" si="47"/>
        <v>8.1992173104465703E-4</v>
      </c>
      <c r="K248" s="23">
        <f t="shared" si="48"/>
        <v>5.493475597999202E-2</v>
      </c>
      <c r="L248" s="67"/>
      <c r="M248" s="23">
        <v>2</v>
      </c>
      <c r="N248" s="74">
        <v>1</v>
      </c>
      <c r="O248" s="60"/>
      <c r="P248" s="60"/>
      <c r="Q248" s="60"/>
      <c r="R248" s="60"/>
    </row>
    <row r="249" spans="2:18" x14ac:dyDescent="0.3">
      <c r="B249" s="8"/>
      <c r="C249" s="37" t="s">
        <v>134</v>
      </c>
      <c r="D249" s="53">
        <v>7239.49</v>
      </c>
      <c r="E249" s="36">
        <v>3</v>
      </c>
      <c r="F249" s="23">
        <v>0</v>
      </c>
      <c r="G249" s="23">
        <f t="shared" si="44"/>
        <v>5.0520634366698692E-4</v>
      </c>
      <c r="H249" s="23">
        <f t="shared" si="45"/>
        <v>7.9840319361277462E-4</v>
      </c>
      <c r="I249" s="23">
        <f t="shared" si="46"/>
        <v>0</v>
      </c>
      <c r="J249" s="23">
        <f t="shared" si="47"/>
        <v>1.3036095372797615E-3</v>
      </c>
      <c r="K249" s="23">
        <f t="shared" si="48"/>
        <v>8.7341838997744017E-2</v>
      </c>
      <c r="L249" s="67"/>
      <c r="M249" s="23"/>
      <c r="N249" s="74"/>
      <c r="O249" s="60"/>
      <c r="P249" s="60"/>
      <c r="Q249" s="60"/>
      <c r="R249" s="60"/>
    </row>
    <row r="250" spans="2:18" x14ac:dyDescent="0.3">
      <c r="B250" s="8"/>
      <c r="C250" s="37" t="s">
        <v>135</v>
      </c>
      <c r="D250" s="53">
        <v>39763.94</v>
      </c>
      <c r="E250" s="36">
        <v>11</v>
      </c>
      <c r="F250" s="23">
        <v>0</v>
      </c>
      <c r="G250" s="23">
        <f t="shared" si="44"/>
        <v>2.7749185007774654E-3</v>
      </c>
      <c r="H250" s="23">
        <f t="shared" si="45"/>
        <v>2.9274783765801731E-3</v>
      </c>
      <c r="I250" s="23">
        <f t="shared" si="46"/>
        <v>0</v>
      </c>
      <c r="J250" s="23">
        <f t="shared" si="47"/>
        <v>5.7023968773576381E-3</v>
      </c>
      <c r="K250" s="23">
        <f t="shared" si="48"/>
        <v>0.38206059078296173</v>
      </c>
      <c r="L250" s="67">
        <v>0</v>
      </c>
      <c r="M250" s="73">
        <v>1</v>
      </c>
      <c r="N250" s="73">
        <v>0</v>
      </c>
      <c r="O250" s="60"/>
      <c r="P250" s="60"/>
      <c r="Q250" s="60"/>
      <c r="R250" s="60"/>
    </row>
    <row r="251" spans="2:18" x14ac:dyDescent="0.3">
      <c r="B251" s="33"/>
      <c r="C251" s="37" t="s">
        <v>425</v>
      </c>
      <c r="D251" s="53">
        <v>25572.1</v>
      </c>
      <c r="E251" s="36">
        <v>5</v>
      </c>
      <c r="F251" s="23">
        <v>0</v>
      </c>
      <c r="G251" s="23">
        <f t="shared" ref="G251:G258" si="49">0.35*D251/$D$456</f>
        <v>1.7845438201981847E-3</v>
      </c>
      <c r="H251" s="23">
        <f t="shared" ref="H251:H258" si="50">0.4*E251/$E$456</f>
        <v>1.3306719893546241E-3</v>
      </c>
      <c r="I251" s="23"/>
      <c r="J251" s="23">
        <f t="shared" si="47"/>
        <v>3.1152158095528086E-3</v>
      </c>
      <c r="K251" s="23">
        <f t="shared" si="48"/>
        <v>0.20871945924003818</v>
      </c>
      <c r="L251" s="67"/>
      <c r="M251" s="23"/>
      <c r="N251" s="74"/>
      <c r="O251" s="60"/>
      <c r="P251" s="60"/>
      <c r="Q251" s="60"/>
      <c r="R251" s="60"/>
    </row>
    <row r="252" spans="2:18" x14ac:dyDescent="0.3">
      <c r="B252" s="33"/>
      <c r="C252" s="35" t="s">
        <v>426</v>
      </c>
      <c r="D252" s="7">
        <v>38667.519999999997</v>
      </c>
      <c r="E252" s="36">
        <v>9</v>
      </c>
      <c r="F252" s="23">
        <v>0</v>
      </c>
      <c r="G252" s="23">
        <f t="shared" si="49"/>
        <v>2.6984050531004377E-3</v>
      </c>
      <c r="H252" s="23">
        <f t="shared" si="50"/>
        <v>2.3952095808383233E-3</v>
      </c>
      <c r="I252" s="23"/>
      <c r="J252" s="23">
        <f t="shared" si="47"/>
        <v>5.0936146339387606E-3</v>
      </c>
      <c r="K252" s="23">
        <f t="shared" si="48"/>
        <v>0.34127218047389696</v>
      </c>
      <c r="L252" s="67">
        <v>1</v>
      </c>
      <c r="M252" s="23"/>
      <c r="N252" s="74"/>
      <c r="O252" s="60"/>
      <c r="P252" s="60"/>
      <c r="Q252" s="60"/>
      <c r="R252" s="60"/>
    </row>
    <row r="253" spans="2:18" x14ac:dyDescent="0.3">
      <c r="B253" s="33"/>
      <c r="C253" s="36" t="s">
        <v>427</v>
      </c>
      <c r="D253" s="38">
        <v>3756.3</v>
      </c>
      <c r="E253" s="36">
        <v>1</v>
      </c>
      <c r="F253" s="23">
        <v>0</v>
      </c>
      <c r="G253" s="23">
        <f t="shared" si="49"/>
        <v>2.6213263485636463E-4</v>
      </c>
      <c r="H253" s="23">
        <f t="shared" si="50"/>
        <v>2.6613439787092486E-4</v>
      </c>
      <c r="I253" s="23"/>
      <c r="J253" s="23">
        <f t="shared" si="47"/>
        <v>5.2826703272728943E-4</v>
      </c>
      <c r="K253" s="23">
        <f t="shared" si="48"/>
        <v>3.5393891192728393E-2</v>
      </c>
      <c r="L253" s="67"/>
      <c r="M253" s="23">
        <v>1</v>
      </c>
      <c r="N253" s="74">
        <v>1</v>
      </c>
      <c r="O253" s="60"/>
      <c r="P253" s="60"/>
      <c r="Q253" s="60"/>
      <c r="R253" s="60"/>
    </row>
    <row r="254" spans="2:18" x14ac:dyDescent="0.3">
      <c r="B254" s="33"/>
      <c r="C254" s="36" t="s">
        <v>428</v>
      </c>
      <c r="D254" s="38">
        <v>7988</v>
      </c>
      <c r="E254" s="36">
        <v>2</v>
      </c>
      <c r="F254" s="23">
        <v>1</v>
      </c>
      <c r="G254" s="23">
        <f t="shared" si="49"/>
        <v>5.5744096244512964E-4</v>
      </c>
      <c r="H254" s="23">
        <f t="shared" si="50"/>
        <v>5.3226879574184971E-4</v>
      </c>
      <c r="I254" s="23"/>
      <c r="J254" s="23">
        <f t="shared" si="47"/>
        <v>1.0897097581869792E-3</v>
      </c>
      <c r="K254" s="23">
        <f t="shared" si="48"/>
        <v>7.3010553798527611E-2</v>
      </c>
      <c r="L254" s="67"/>
      <c r="M254" s="23"/>
      <c r="N254" s="74"/>
      <c r="O254" s="60"/>
      <c r="P254" s="60"/>
      <c r="Q254" s="60"/>
      <c r="R254" s="60"/>
    </row>
    <row r="255" spans="2:18" x14ac:dyDescent="0.3">
      <c r="B255" s="33"/>
      <c r="C255" s="37" t="s">
        <v>429</v>
      </c>
      <c r="D255" s="38">
        <v>3199.5</v>
      </c>
      <c r="E255" s="36">
        <v>1</v>
      </c>
      <c r="F255" s="23">
        <v>0</v>
      </c>
      <c r="G255" s="23">
        <f t="shared" si="49"/>
        <v>2.2327645960730998E-4</v>
      </c>
      <c r="H255" s="23">
        <f t="shared" si="50"/>
        <v>2.6613439787092486E-4</v>
      </c>
      <c r="I255" s="23"/>
      <c r="J255" s="23">
        <f t="shared" si="47"/>
        <v>4.8941085747823481E-4</v>
      </c>
      <c r="K255" s="23">
        <f t="shared" si="48"/>
        <v>3.2790527451041732E-2</v>
      </c>
      <c r="L255" s="67"/>
      <c r="M255" s="23"/>
      <c r="N255" s="74"/>
      <c r="O255" s="60"/>
      <c r="P255" s="60"/>
      <c r="Q255" s="60"/>
      <c r="R255" s="60"/>
    </row>
    <row r="256" spans="2:18" x14ac:dyDescent="0.3">
      <c r="B256" s="80"/>
      <c r="C256" s="52" t="s">
        <v>430</v>
      </c>
      <c r="D256" s="7">
        <v>5806.94</v>
      </c>
      <c r="E256" s="36">
        <v>3</v>
      </c>
      <c r="F256" s="23">
        <v>0</v>
      </c>
      <c r="G256" s="23">
        <f t="shared" si="49"/>
        <v>4.0523613200564861E-4</v>
      </c>
      <c r="H256" s="23">
        <f t="shared" si="50"/>
        <v>7.9840319361277462E-4</v>
      </c>
      <c r="I256" s="23">
        <f>0.25*F256/$F$456</f>
        <v>0</v>
      </c>
      <c r="J256" s="23">
        <f t="shared" si="47"/>
        <v>1.2036393256184231E-3</v>
      </c>
      <c r="K256" s="23">
        <f t="shared" si="48"/>
        <v>8.0643834816434348E-2</v>
      </c>
      <c r="L256" s="67"/>
      <c r="M256" s="23"/>
      <c r="N256" s="74"/>
      <c r="O256" s="60"/>
      <c r="P256" s="60"/>
      <c r="Q256" s="60"/>
      <c r="R256" s="60"/>
    </row>
    <row r="257" spans="2:18" x14ac:dyDescent="0.3">
      <c r="B257" s="80"/>
      <c r="C257" s="37" t="s">
        <v>431</v>
      </c>
      <c r="D257" s="38">
        <v>26002.53</v>
      </c>
      <c r="E257" s="36">
        <v>6</v>
      </c>
      <c r="F257" s="23">
        <v>0</v>
      </c>
      <c r="G257" s="23">
        <f t="shared" si="49"/>
        <v>1.814581290586925E-3</v>
      </c>
      <c r="H257" s="23">
        <f t="shared" si="50"/>
        <v>1.5968063872255492E-3</v>
      </c>
      <c r="I257" s="23">
        <f>0.25*F257/$F$456</f>
        <v>0</v>
      </c>
      <c r="J257" s="23">
        <f t="shared" si="47"/>
        <v>3.4113876778124742E-3</v>
      </c>
      <c r="K257" s="23">
        <f t="shared" si="48"/>
        <v>0.22856297441343576</v>
      </c>
      <c r="L257" s="67"/>
      <c r="M257" s="23">
        <v>2</v>
      </c>
      <c r="N257" s="74">
        <v>2</v>
      </c>
      <c r="O257" s="60"/>
      <c r="P257" s="60"/>
      <c r="Q257" s="60"/>
      <c r="R257" s="60"/>
    </row>
    <row r="258" spans="2:18" x14ac:dyDescent="0.3">
      <c r="B258" s="81"/>
      <c r="C258" s="36" t="s">
        <v>141</v>
      </c>
      <c r="D258" s="38">
        <v>10628.49</v>
      </c>
      <c r="E258" s="36">
        <v>9</v>
      </c>
      <c r="F258" s="23">
        <v>1</v>
      </c>
      <c r="G258" s="23">
        <f t="shared" si="49"/>
        <v>7.4170702240090587E-4</v>
      </c>
      <c r="H258" s="23">
        <f t="shared" si="50"/>
        <v>2.3952095808383233E-3</v>
      </c>
      <c r="I258" s="23">
        <f>0.25*F258/$F$456</f>
        <v>1.1363636363636364E-2</v>
      </c>
      <c r="J258" s="23">
        <f t="shared" si="47"/>
        <v>1.4500552966875593E-2</v>
      </c>
      <c r="K258" s="23">
        <f t="shared" si="48"/>
        <v>0.97153704878066471</v>
      </c>
      <c r="L258" s="67">
        <v>1</v>
      </c>
      <c r="M258" s="23"/>
      <c r="N258" s="74"/>
      <c r="O258" s="60"/>
      <c r="P258" s="60"/>
      <c r="Q258" s="60"/>
      <c r="R258" s="60"/>
    </row>
    <row r="259" spans="2:18" x14ac:dyDescent="0.3">
      <c r="B259" s="24" t="s">
        <v>7</v>
      </c>
      <c r="C259" s="25"/>
      <c r="D259" s="26">
        <f>SUM(D204:D258)</f>
        <v>1029859.35</v>
      </c>
      <c r="E259" s="24">
        <f>SUM(E204:E258)</f>
        <v>316</v>
      </c>
      <c r="F259" s="32">
        <f>SUM(F204:F258)</f>
        <v>8</v>
      </c>
      <c r="G259" s="32"/>
      <c r="H259" s="32"/>
      <c r="I259" s="32"/>
      <c r="J259" s="32">
        <f>SUM(J204:J258)</f>
        <v>0.23551245046784908</v>
      </c>
      <c r="K259" s="32">
        <f>SUM(K204:K258)</f>
        <v>15.779334181345881</v>
      </c>
      <c r="L259" s="69">
        <f>SUM(L204:L258)</f>
        <v>16</v>
      </c>
      <c r="M259" s="32">
        <f t="shared" ref="M259:N259" si="51">SUM(M204:M258)</f>
        <v>33</v>
      </c>
      <c r="N259" s="32">
        <f t="shared" si="51"/>
        <v>27</v>
      </c>
      <c r="O259" s="60"/>
      <c r="P259" s="60"/>
      <c r="Q259" s="60"/>
      <c r="R259" s="60"/>
    </row>
    <row r="260" spans="2:18" x14ac:dyDescent="0.3">
      <c r="F260" s="23"/>
      <c r="G260" s="23"/>
      <c r="H260" s="23"/>
      <c r="I260" s="23"/>
      <c r="J260" s="23"/>
      <c r="K260" s="23"/>
      <c r="L260" s="67"/>
      <c r="M260" s="23"/>
      <c r="N260" s="74"/>
      <c r="O260" s="60"/>
      <c r="P260" s="60"/>
      <c r="Q260" s="60"/>
      <c r="R260" s="60"/>
    </row>
    <row r="261" spans="2:18" x14ac:dyDescent="0.3">
      <c r="B261" s="5" t="s">
        <v>142</v>
      </c>
      <c r="C261" s="36" t="s">
        <v>234</v>
      </c>
      <c r="D261" s="38">
        <v>1000</v>
      </c>
      <c r="E261" s="36">
        <v>1</v>
      </c>
      <c r="F261" s="23">
        <v>0</v>
      </c>
      <c r="G261" s="63">
        <f t="shared" ref="G261:G278" si="52">0.35*D261/$D$456</f>
        <v>6.9784797501894053E-5</v>
      </c>
      <c r="H261" s="23">
        <f t="shared" ref="H261:H278" si="53">0.4*E261/$E$456</f>
        <v>2.6613439787092486E-4</v>
      </c>
      <c r="I261" s="23">
        <f>0.25*F261/$F$456</f>
        <v>0</v>
      </c>
      <c r="J261" s="23">
        <f>G261+H261+I261</f>
        <v>3.359191953728189E-4</v>
      </c>
      <c r="K261" s="23">
        <f>J261*67</f>
        <v>2.2506586089978867E-2</v>
      </c>
      <c r="L261" s="67"/>
      <c r="M261" s="23"/>
      <c r="N261" s="74"/>
      <c r="O261" s="60"/>
      <c r="P261" s="60"/>
      <c r="Q261" s="60"/>
      <c r="R261" s="60"/>
    </row>
    <row r="262" spans="2:18" x14ac:dyDescent="0.3">
      <c r="B262" s="8"/>
      <c r="C262" s="36" t="s">
        <v>432</v>
      </c>
      <c r="D262" s="38">
        <v>6000</v>
      </c>
      <c r="E262" s="36">
        <v>1</v>
      </c>
      <c r="F262" s="23">
        <v>0</v>
      </c>
      <c r="G262" s="23">
        <f t="shared" si="52"/>
        <v>4.1870878501136435E-4</v>
      </c>
      <c r="H262" s="23">
        <f t="shared" si="53"/>
        <v>2.6613439787092486E-4</v>
      </c>
      <c r="I262" s="23">
        <f t="shared" ref="I262:I278" si="54">0.25*F262/$F$456</f>
        <v>0</v>
      </c>
      <c r="J262" s="23">
        <f t="shared" ref="J262:J277" si="55">G262+H262+I262</f>
        <v>6.8484318288228926E-4</v>
      </c>
      <c r="K262" s="23">
        <f t="shared" ref="K262:K278" si="56">J262*67</f>
        <v>4.5884493253113383E-2</v>
      </c>
      <c r="L262" s="67"/>
      <c r="M262" s="23"/>
      <c r="N262" s="74"/>
      <c r="O262" s="60"/>
      <c r="P262" s="60"/>
      <c r="Q262" s="60"/>
      <c r="R262" s="60"/>
    </row>
    <row r="263" spans="2:18" x14ac:dyDescent="0.3">
      <c r="B263" s="8"/>
      <c r="C263" s="1" t="s">
        <v>433</v>
      </c>
      <c r="D263" s="2">
        <v>16650</v>
      </c>
      <c r="E263" s="36">
        <v>3</v>
      </c>
      <c r="F263" s="23">
        <v>0</v>
      </c>
      <c r="G263" s="23">
        <f t="shared" si="52"/>
        <v>1.1619168784065359E-3</v>
      </c>
      <c r="H263" s="23">
        <f t="shared" si="53"/>
        <v>7.9840319361277462E-4</v>
      </c>
      <c r="I263" s="23">
        <f t="shared" si="54"/>
        <v>0</v>
      </c>
      <c r="J263" s="23">
        <f t="shared" si="55"/>
        <v>1.9603200720193104E-3</v>
      </c>
      <c r="K263" s="23">
        <f t="shared" si="56"/>
        <v>0.13134144482529381</v>
      </c>
      <c r="L263" s="67"/>
      <c r="M263" s="23"/>
      <c r="N263" s="74"/>
      <c r="O263" s="60"/>
      <c r="P263" s="60"/>
      <c r="Q263" s="60"/>
      <c r="R263" s="60"/>
    </row>
    <row r="264" spans="2:18" x14ac:dyDescent="0.3">
      <c r="B264" s="33"/>
      <c r="C264" s="36" t="s">
        <v>434</v>
      </c>
      <c r="D264" s="38">
        <v>800</v>
      </c>
      <c r="E264" s="36">
        <v>1</v>
      </c>
      <c r="F264" s="23">
        <v>0</v>
      </c>
      <c r="G264" s="63">
        <f t="shared" si="52"/>
        <v>5.5827838001515245E-5</v>
      </c>
      <c r="H264" s="23">
        <f t="shared" si="53"/>
        <v>2.6613439787092486E-4</v>
      </c>
      <c r="I264" s="23">
        <f t="shared" si="54"/>
        <v>0</v>
      </c>
      <c r="J264" s="23">
        <f t="shared" si="55"/>
        <v>3.2196223587244009E-4</v>
      </c>
      <c r="K264" s="23">
        <f t="shared" si="56"/>
        <v>2.1571469803453487E-2</v>
      </c>
      <c r="L264" s="67"/>
      <c r="M264" s="23"/>
      <c r="N264" s="74"/>
      <c r="O264" s="60"/>
      <c r="P264" s="60"/>
      <c r="Q264" s="60"/>
      <c r="R264" s="60"/>
    </row>
    <row r="265" spans="2:18" x14ac:dyDescent="0.3">
      <c r="B265" s="33"/>
      <c r="C265" s="1" t="s">
        <v>435</v>
      </c>
      <c r="D265" s="2">
        <v>28000</v>
      </c>
      <c r="E265" s="36">
        <v>8</v>
      </c>
      <c r="F265" s="23">
        <v>0</v>
      </c>
      <c r="G265" s="23">
        <f t="shared" si="52"/>
        <v>1.9539743300530333E-3</v>
      </c>
      <c r="H265" s="23">
        <f t="shared" si="53"/>
        <v>2.1290751829673988E-3</v>
      </c>
      <c r="I265" s="23">
        <f t="shared" si="54"/>
        <v>0</v>
      </c>
      <c r="J265" s="23">
        <f t="shared" si="55"/>
        <v>4.0830495130204317E-3</v>
      </c>
      <c r="K265" s="23">
        <f t="shared" si="56"/>
        <v>0.27356431737236891</v>
      </c>
      <c r="L265" s="67"/>
      <c r="M265" s="23"/>
      <c r="N265" s="74"/>
      <c r="O265" s="60"/>
      <c r="P265" s="60"/>
      <c r="Q265" s="60"/>
      <c r="R265" s="60"/>
    </row>
    <row r="266" spans="2:18" x14ac:dyDescent="0.3">
      <c r="B266" s="33"/>
      <c r="C266" s="35" t="s">
        <v>436</v>
      </c>
      <c r="D266" s="7">
        <v>7000</v>
      </c>
      <c r="E266" s="36">
        <v>1</v>
      </c>
      <c r="F266" s="23">
        <v>0</v>
      </c>
      <c r="G266" s="23">
        <f t="shared" si="52"/>
        <v>4.8849358251325833E-4</v>
      </c>
      <c r="H266" s="23">
        <f t="shared" si="53"/>
        <v>2.6613439787092486E-4</v>
      </c>
      <c r="I266" s="23">
        <f t="shared" si="54"/>
        <v>0</v>
      </c>
      <c r="J266" s="23">
        <f t="shared" si="55"/>
        <v>7.5462798038418324E-4</v>
      </c>
      <c r="K266" s="23">
        <f t="shared" si="56"/>
        <v>5.0560074685740281E-2</v>
      </c>
      <c r="L266" s="67"/>
      <c r="M266" s="23"/>
      <c r="N266" s="74"/>
      <c r="O266" s="60"/>
      <c r="P266" s="60"/>
      <c r="Q266" s="60"/>
      <c r="R266" s="60"/>
    </row>
    <row r="267" spans="2:18" x14ac:dyDescent="0.3">
      <c r="B267" s="33"/>
      <c r="C267" s="35" t="s">
        <v>437</v>
      </c>
      <c r="D267" s="7">
        <v>6000</v>
      </c>
      <c r="E267" s="36">
        <v>1</v>
      </c>
      <c r="F267" s="23">
        <v>0</v>
      </c>
      <c r="G267" s="23">
        <f t="shared" si="52"/>
        <v>4.1870878501136435E-4</v>
      </c>
      <c r="H267" s="23">
        <f t="shared" si="53"/>
        <v>2.6613439787092486E-4</v>
      </c>
      <c r="I267" s="23">
        <f t="shared" si="54"/>
        <v>0</v>
      </c>
      <c r="J267" s="23">
        <f t="shared" si="55"/>
        <v>6.8484318288228926E-4</v>
      </c>
      <c r="K267" s="23">
        <f t="shared" si="56"/>
        <v>4.5884493253113383E-2</v>
      </c>
      <c r="L267" s="67"/>
      <c r="M267" s="23"/>
      <c r="N267" s="74"/>
      <c r="O267" s="60"/>
      <c r="P267" s="60"/>
      <c r="Q267" s="60"/>
      <c r="R267" s="60"/>
    </row>
    <row r="268" spans="2:18" x14ac:dyDescent="0.3">
      <c r="B268" s="33"/>
      <c r="C268" s="36" t="s">
        <v>438</v>
      </c>
      <c r="D268" s="36">
        <v>6000</v>
      </c>
      <c r="E268" s="36">
        <v>1</v>
      </c>
      <c r="F268" s="23">
        <v>0</v>
      </c>
      <c r="G268" s="23">
        <f t="shared" si="52"/>
        <v>4.1870878501136435E-4</v>
      </c>
      <c r="H268" s="23">
        <f t="shared" si="53"/>
        <v>2.6613439787092486E-4</v>
      </c>
      <c r="I268" s="23">
        <f t="shared" si="54"/>
        <v>0</v>
      </c>
      <c r="J268" s="23">
        <f t="shared" si="55"/>
        <v>6.8484318288228926E-4</v>
      </c>
      <c r="K268" s="23">
        <f t="shared" si="56"/>
        <v>4.5884493253113383E-2</v>
      </c>
      <c r="L268" s="67"/>
      <c r="M268" s="23"/>
      <c r="N268" s="74"/>
      <c r="O268" s="60"/>
      <c r="P268" s="60"/>
      <c r="Q268" s="60"/>
      <c r="R268" s="60"/>
    </row>
    <row r="269" spans="2:18" x14ac:dyDescent="0.3">
      <c r="B269" s="33"/>
      <c r="C269" s="1" t="s">
        <v>118</v>
      </c>
      <c r="D269" s="2">
        <v>1100</v>
      </c>
      <c r="E269" s="36">
        <v>1</v>
      </c>
      <c r="F269" s="23">
        <v>0</v>
      </c>
      <c r="G269" s="63">
        <f t="shared" si="52"/>
        <v>7.6763277252083457E-5</v>
      </c>
      <c r="H269" s="23">
        <f t="shared" si="53"/>
        <v>2.6613439787092486E-4</v>
      </c>
      <c r="I269" s="23">
        <f t="shared" si="54"/>
        <v>0</v>
      </c>
      <c r="J269" s="23">
        <f t="shared" si="55"/>
        <v>3.4289767512300833E-4</v>
      </c>
      <c r="K269" s="23">
        <f t="shared" si="56"/>
        <v>2.2974144233241556E-2</v>
      </c>
      <c r="L269" s="67"/>
      <c r="M269" s="23"/>
      <c r="N269" s="74"/>
      <c r="O269" s="60"/>
      <c r="P269" s="60"/>
      <c r="Q269" s="60"/>
      <c r="R269" s="60"/>
    </row>
    <row r="270" spans="2:18" x14ac:dyDescent="0.3">
      <c r="B270" s="33"/>
      <c r="C270" s="35" t="s">
        <v>439</v>
      </c>
      <c r="D270" s="7">
        <v>6000</v>
      </c>
      <c r="E270" s="36">
        <v>1</v>
      </c>
      <c r="F270" s="23">
        <v>0</v>
      </c>
      <c r="G270" s="23">
        <f t="shared" si="52"/>
        <v>4.1870878501136435E-4</v>
      </c>
      <c r="H270" s="23">
        <f t="shared" si="53"/>
        <v>2.6613439787092486E-4</v>
      </c>
      <c r="I270" s="23">
        <f t="shared" si="54"/>
        <v>0</v>
      </c>
      <c r="J270" s="23">
        <f t="shared" si="55"/>
        <v>6.8484318288228926E-4</v>
      </c>
      <c r="K270" s="23">
        <f t="shared" si="56"/>
        <v>4.5884493253113383E-2</v>
      </c>
      <c r="L270" s="67"/>
      <c r="M270" s="23"/>
      <c r="N270" s="74"/>
      <c r="O270" s="60"/>
      <c r="P270" s="60"/>
      <c r="Q270" s="60"/>
      <c r="R270" s="60"/>
    </row>
    <row r="271" spans="2:18" x14ac:dyDescent="0.3">
      <c r="B271" s="33"/>
      <c r="C271" s="1" t="s">
        <v>309</v>
      </c>
      <c r="D271" s="2">
        <v>12232</v>
      </c>
      <c r="E271" s="36">
        <v>3</v>
      </c>
      <c r="F271" s="23">
        <v>1</v>
      </c>
      <c r="G271" s="23">
        <f t="shared" si="52"/>
        <v>8.5360764304316802E-4</v>
      </c>
      <c r="H271" s="23">
        <f t="shared" si="53"/>
        <v>7.9840319361277462E-4</v>
      </c>
      <c r="I271" s="23">
        <f t="shared" si="54"/>
        <v>1.1363636363636364E-2</v>
      </c>
      <c r="J271" s="23">
        <f t="shared" si="55"/>
        <v>1.3015647200292307E-2</v>
      </c>
      <c r="K271" s="23">
        <f t="shared" si="56"/>
        <v>0.87204836241958461</v>
      </c>
      <c r="L271" s="67">
        <v>1</v>
      </c>
      <c r="M271" s="23"/>
      <c r="N271" s="74"/>
      <c r="O271" s="60"/>
      <c r="P271" s="60"/>
      <c r="Q271" s="60"/>
      <c r="R271" s="60"/>
    </row>
    <row r="272" spans="2:18" x14ac:dyDescent="0.3">
      <c r="B272" s="33"/>
      <c r="C272" s="35" t="s">
        <v>144</v>
      </c>
      <c r="D272" s="7">
        <f>800+7000</f>
        <v>7800</v>
      </c>
      <c r="E272" s="36">
        <v>2</v>
      </c>
      <c r="F272" s="23">
        <v>0</v>
      </c>
      <c r="G272" s="23">
        <f t="shared" si="52"/>
        <v>5.4432142051477367E-4</v>
      </c>
      <c r="H272" s="23">
        <f t="shared" si="53"/>
        <v>5.3226879574184971E-4</v>
      </c>
      <c r="I272" s="23">
        <f t="shared" si="54"/>
        <v>0</v>
      </c>
      <c r="J272" s="23">
        <f t="shared" si="55"/>
        <v>1.0765902162566234E-3</v>
      </c>
      <c r="K272" s="23">
        <f t="shared" si="56"/>
        <v>7.2131544489193761E-2</v>
      </c>
      <c r="L272" s="67"/>
      <c r="M272" s="23"/>
      <c r="N272" s="74"/>
      <c r="O272" s="60"/>
      <c r="P272" s="60"/>
      <c r="Q272" s="60"/>
      <c r="R272" s="60"/>
    </row>
    <row r="273" spans="2:18" x14ac:dyDescent="0.3">
      <c r="B273" s="33"/>
      <c r="C273" s="36" t="s">
        <v>145</v>
      </c>
      <c r="D273" s="38">
        <f>3500+10100</f>
        <v>13600</v>
      </c>
      <c r="E273" s="36">
        <v>3</v>
      </c>
      <c r="F273" s="23">
        <v>0</v>
      </c>
      <c r="G273" s="23">
        <f t="shared" si="52"/>
        <v>9.4907324602575916E-4</v>
      </c>
      <c r="H273" s="23">
        <f t="shared" si="53"/>
        <v>7.9840319361277462E-4</v>
      </c>
      <c r="I273" s="23">
        <f t="shared" si="54"/>
        <v>0</v>
      </c>
      <c r="J273" s="23">
        <f t="shared" si="55"/>
        <v>1.7474764396385339E-3</v>
      </c>
      <c r="K273" s="23">
        <f t="shared" si="56"/>
        <v>0.11708092145578176</v>
      </c>
      <c r="L273" s="67"/>
      <c r="M273" s="23">
        <v>1</v>
      </c>
      <c r="N273" s="74">
        <v>0</v>
      </c>
      <c r="O273" s="60"/>
      <c r="P273" s="60"/>
      <c r="Q273" s="60"/>
      <c r="R273" s="60"/>
    </row>
    <row r="274" spans="2:18" x14ac:dyDescent="0.3">
      <c r="B274" s="33"/>
      <c r="C274" s="36" t="s">
        <v>440</v>
      </c>
      <c r="D274" s="38">
        <v>5500</v>
      </c>
      <c r="E274" s="36">
        <v>1</v>
      </c>
      <c r="F274" s="23">
        <v>0</v>
      </c>
      <c r="G274" s="23">
        <f t="shared" si="52"/>
        <v>3.8381638626041725E-4</v>
      </c>
      <c r="H274" s="23">
        <f t="shared" si="53"/>
        <v>2.6613439787092486E-4</v>
      </c>
      <c r="I274" s="23">
        <f t="shared" si="54"/>
        <v>0</v>
      </c>
      <c r="J274" s="23">
        <f t="shared" si="55"/>
        <v>6.4995078413134216E-4</v>
      </c>
      <c r="K274" s="23">
        <f t="shared" si="56"/>
        <v>4.3546702536799924E-2</v>
      </c>
      <c r="L274" s="67"/>
      <c r="M274" s="23"/>
      <c r="N274" s="74"/>
      <c r="O274" s="60"/>
      <c r="P274" s="60"/>
      <c r="Q274" s="60"/>
      <c r="R274" s="60"/>
    </row>
    <row r="275" spans="2:18" x14ac:dyDescent="0.3">
      <c r="B275" s="33"/>
      <c r="C275" s="1" t="s">
        <v>426</v>
      </c>
      <c r="D275" s="2">
        <v>2000</v>
      </c>
      <c r="E275" s="36">
        <v>2</v>
      </c>
      <c r="F275" s="23">
        <v>0</v>
      </c>
      <c r="G275" s="23">
        <f t="shared" si="52"/>
        <v>1.3956959500378811E-4</v>
      </c>
      <c r="H275" s="23">
        <f t="shared" si="53"/>
        <v>5.3226879574184971E-4</v>
      </c>
      <c r="I275" s="23">
        <f t="shared" si="54"/>
        <v>0</v>
      </c>
      <c r="J275" s="23">
        <f t="shared" si="55"/>
        <v>6.7183839074563779E-4</v>
      </c>
      <c r="K275" s="23">
        <f t="shared" si="56"/>
        <v>4.5013172179957733E-2</v>
      </c>
      <c r="L275" s="67"/>
      <c r="M275" s="23"/>
      <c r="N275" s="74"/>
      <c r="O275" s="60"/>
      <c r="P275" s="60"/>
      <c r="Q275" s="60"/>
      <c r="R275" s="60"/>
    </row>
    <row r="276" spans="2:18" x14ac:dyDescent="0.3">
      <c r="B276" s="33"/>
      <c r="C276" s="1" t="s">
        <v>441</v>
      </c>
      <c r="D276" s="2">
        <f>7300+4500</f>
        <v>11800</v>
      </c>
      <c r="E276" s="36">
        <v>14</v>
      </c>
      <c r="F276" s="23">
        <v>0</v>
      </c>
      <c r="G276" s="23">
        <f t="shared" si="52"/>
        <v>8.2346061052234983E-4</v>
      </c>
      <c r="H276" s="23">
        <f t="shared" si="53"/>
        <v>3.7258815701929479E-3</v>
      </c>
      <c r="I276" s="23">
        <f t="shared" si="54"/>
        <v>0</v>
      </c>
      <c r="J276" s="23">
        <f t="shared" si="55"/>
        <v>4.5493421807152974E-3</v>
      </c>
      <c r="K276" s="23">
        <f t="shared" si="56"/>
        <v>0.30480592610792495</v>
      </c>
      <c r="L276" s="67">
        <v>1</v>
      </c>
      <c r="M276" s="23"/>
      <c r="N276" s="74"/>
      <c r="O276" s="60"/>
      <c r="P276" s="60"/>
      <c r="Q276" s="60"/>
      <c r="R276" s="60"/>
    </row>
    <row r="277" spans="2:18" x14ac:dyDescent="0.3">
      <c r="B277" s="80"/>
      <c r="C277" s="1" t="s">
        <v>442</v>
      </c>
      <c r="D277" s="2">
        <v>4000</v>
      </c>
      <c r="E277" s="36">
        <v>1</v>
      </c>
      <c r="F277" s="23">
        <v>0</v>
      </c>
      <c r="G277" s="23">
        <f t="shared" si="52"/>
        <v>2.7913919000757621E-4</v>
      </c>
      <c r="H277" s="23">
        <f t="shared" si="53"/>
        <v>2.6613439787092486E-4</v>
      </c>
      <c r="I277" s="23">
        <f t="shared" si="54"/>
        <v>0</v>
      </c>
      <c r="J277" s="23">
        <f t="shared" si="55"/>
        <v>5.4527358787850107E-4</v>
      </c>
      <c r="K277" s="23">
        <f t="shared" si="56"/>
        <v>3.6533330387859574E-2</v>
      </c>
      <c r="L277" s="67"/>
      <c r="M277" s="23"/>
      <c r="N277" s="74"/>
      <c r="O277" s="60"/>
      <c r="P277" s="60"/>
      <c r="Q277" s="60"/>
      <c r="R277" s="60"/>
    </row>
    <row r="278" spans="2:18" x14ac:dyDescent="0.3">
      <c r="B278" s="81"/>
      <c r="C278" s="1" t="s">
        <v>146</v>
      </c>
      <c r="D278" s="2">
        <f>11900+600</f>
        <v>12500</v>
      </c>
      <c r="E278" s="36">
        <v>9</v>
      </c>
      <c r="F278" s="23">
        <v>0</v>
      </c>
      <c r="G278" s="23">
        <f t="shared" si="52"/>
        <v>8.7230996877367569E-4</v>
      </c>
      <c r="H278" s="23">
        <f t="shared" si="53"/>
        <v>2.3952095808383233E-3</v>
      </c>
      <c r="I278" s="23">
        <f t="shared" si="54"/>
        <v>0</v>
      </c>
      <c r="J278" s="23">
        <f>G278+H278+I278</f>
        <v>3.2675195496119991E-3</v>
      </c>
      <c r="K278" s="23">
        <f t="shared" si="56"/>
        <v>0.21892380982400395</v>
      </c>
      <c r="L278" s="67"/>
      <c r="M278" s="23"/>
      <c r="N278" s="74"/>
      <c r="O278" s="60"/>
      <c r="P278" s="60"/>
      <c r="Q278" s="60"/>
      <c r="R278" s="60"/>
    </row>
    <row r="279" spans="2:18" x14ac:dyDescent="0.3">
      <c r="B279" s="24" t="s">
        <v>7</v>
      </c>
      <c r="C279" s="25"/>
      <c r="D279" s="26">
        <f>SUM(D261:D278)</f>
        <v>147982</v>
      </c>
      <c r="E279" s="24">
        <f>SUM(E261:E278)</f>
        <v>54</v>
      </c>
      <c r="F279" s="32">
        <f>SUM(F261:F278)</f>
        <v>1</v>
      </c>
      <c r="G279" s="32"/>
      <c r="H279" s="32"/>
      <c r="I279" s="32"/>
      <c r="J279" s="32">
        <f>SUM(J261:J278)</f>
        <v>3.6061787752591598E-2</v>
      </c>
      <c r="K279" s="32">
        <f>SUM(K261:K278)</f>
        <v>2.416139779423637</v>
      </c>
      <c r="L279" s="69">
        <v>2</v>
      </c>
      <c r="M279" s="23">
        <v>1</v>
      </c>
      <c r="N279" s="74">
        <v>0</v>
      </c>
      <c r="O279" s="60"/>
      <c r="P279" s="60"/>
      <c r="Q279" s="60"/>
      <c r="R279" s="60"/>
    </row>
    <row r="280" spans="2:18" x14ac:dyDescent="0.3">
      <c r="B280" s="47"/>
      <c r="C280" s="47"/>
      <c r="D280" s="48"/>
      <c r="E280" s="47"/>
      <c r="F280" s="32"/>
      <c r="G280" s="32"/>
      <c r="H280" s="32"/>
      <c r="I280" s="32"/>
      <c r="J280" s="32"/>
      <c r="K280" s="32"/>
      <c r="L280" s="69"/>
      <c r="M280" s="23"/>
      <c r="N280" s="74"/>
      <c r="O280" s="60"/>
      <c r="P280" s="60"/>
      <c r="Q280" s="60"/>
      <c r="R280" s="60"/>
    </row>
    <row r="281" spans="2:18" x14ac:dyDescent="0.3">
      <c r="B281" s="36" t="s">
        <v>443</v>
      </c>
      <c r="C281" s="36" t="s">
        <v>444</v>
      </c>
      <c r="D281" s="36">
        <v>1326</v>
      </c>
      <c r="E281" s="36">
        <v>1</v>
      </c>
      <c r="F281" s="23">
        <v>0</v>
      </c>
      <c r="G281" s="63">
        <f>0.35*D281/$D$456</f>
        <v>9.2534641487511512E-5</v>
      </c>
      <c r="H281" s="23">
        <f>0.4*E281/$E$456</f>
        <v>2.6613439787092486E-4</v>
      </c>
      <c r="I281" s="32"/>
      <c r="J281" s="23">
        <f>G281+H281+I281</f>
        <v>3.5866903935843637E-4</v>
      </c>
      <c r="K281" s="23">
        <f>J281*67</f>
        <v>2.4030825637015238E-2</v>
      </c>
      <c r="L281" s="69"/>
      <c r="M281" s="23"/>
      <c r="N281" s="74"/>
      <c r="O281" s="60"/>
      <c r="P281" s="60"/>
      <c r="Q281" s="60"/>
      <c r="R281" s="60"/>
    </row>
    <row r="282" spans="2:18" x14ac:dyDescent="0.3">
      <c r="B282" s="57" t="s">
        <v>338</v>
      </c>
      <c r="C282" s="57"/>
      <c r="D282" s="57">
        <v>1326</v>
      </c>
      <c r="E282" s="57">
        <v>1</v>
      </c>
      <c r="F282" s="32">
        <v>0</v>
      </c>
      <c r="G282" s="32"/>
      <c r="H282" s="32"/>
      <c r="I282" s="32"/>
      <c r="J282" s="32">
        <f>SUM(J281)</f>
        <v>3.5866903935843637E-4</v>
      </c>
      <c r="K282" s="32">
        <f>SUM(K281)</f>
        <v>2.4030825637015238E-2</v>
      </c>
      <c r="L282" s="69">
        <v>0</v>
      </c>
      <c r="M282" s="23"/>
      <c r="N282" s="74"/>
      <c r="O282" s="60"/>
      <c r="P282" s="60"/>
      <c r="Q282" s="60"/>
      <c r="R282" s="60"/>
    </row>
    <row r="283" spans="2:18" x14ac:dyDescent="0.3">
      <c r="F283" s="23"/>
      <c r="G283" s="23"/>
      <c r="H283" s="23"/>
      <c r="I283" s="23"/>
      <c r="J283" s="23"/>
      <c r="K283" s="23"/>
      <c r="L283" s="67"/>
      <c r="M283" s="23"/>
      <c r="N283" s="74"/>
      <c r="O283" s="60"/>
      <c r="P283" s="60"/>
      <c r="Q283" s="60"/>
      <c r="R283" s="60"/>
    </row>
    <row r="284" spans="2:18" x14ac:dyDescent="0.3">
      <c r="B284" s="5" t="s">
        <v>147</v>
      </c>
      <c r="C284" s="58" t="s">
        <v>445</v>
      </c>
      <c r="D284" s="58">
        <v>7250</v>
      </c>
      <c r="E284" s="36">
        <v>1</v>
      </c>
      <c r="F284" s="23">
        <v>0</v>
      </c>
      <c r="G284" s="23">
        <f t="shared" ref="G284:G315" si="57">0.35*D284/$D$456</f>
        <v>5.0593978188873188E-4</v>
      </c>
      <c r="H284" s="23">
        <f t="shared" ref="H284:H315" si="58">0.4*E284/$E$456</f>
        <v>2.6613439787092486E-4</v>
      </c>
      <c r="I284" s="23">
        <f t="shared" ref="I284:I333" si="59">0.25*F284/$F$456</f>
        <v>0</v>
      </c>
      <c r="J284" s="23">
        <f>G284+H284+I284</f>
        <v>7.7207417975965679E-4</v>
      </c>
      <c r="K284" s="23">
        <f>J284*67</f>
        <v>5.1728970043897003E-2</v>
      </c>
      <c r="L284" s="67"/>
      <c r="M284" s="23">
        <f ca="1">M284:N318=M284:N333</f>
        <v>0</v>
      </c>
      <c r="N284" s="74"/>
      <c r="O284" s="60"/>
      <c r="P284" s="60"/>
      <c r="Q284" s="60"/>
      <c r="R284" s="60"/>
    </row>
    <row r="285" spans="2:18" x14ac:dyDescent="0.3">
      <c r="B285" s="8"/>
      <c r="C285" s="37" t="s">
        <v>446</v>
      </c>
      <c r="D285" s="53">
        <v>1000</v>
      </c>
      <c r="E285" s="36">
        <v>1</v>
      </c>
      <c r="F285" s="23">
        <v>0</v>
      </c>
      <c r="G285" s="63">
        <f t="shared" si="57"/>
        <v>6.9784797501894053E-5</v>
      </c>
      <c r="H285" s="23">
        <f t="shared" si="58"/>
        <v>2.6613439787092486E-4</v>
      </c>
      <c r="I285" s="23">
        <f t="shared" si="59"/>
        <v>0</v>
      </c>
      <c r="J285" s="23">
        <f t="shared" ref="J285:J333" si="60">G285+H285+I285</f>
        <v>3.359191953728189E-4</v>
      </c>
      <c r="K285" s="23">
        <f t="shared" ref="K285:K333" si="61">J285*67</f>
        <v>2.2506586089978867E-2</v>
      </c>
      <c r="L285" s="67"/>
      <c r="M285" s="23"/>
      <c r="N285" s="74"/>
      <c r="O285" s="60"/>
      <c r="P285" s="60"/>
      <c r="Q285" s="60"/>
      <c r="R285" s="60"/>
    </row>
    <row r="286" spans="2:18" x14ac:dyDescent="0.3">
      <c r="B286" s="8"/>
      <c r="C286" s="37" t="s">
        <v>447</v>
      </c>
      <c r="D286" s="53">
        <v>90694.53</v>
      </c>
      <c r="E286" s="36">
        <v>18</v>
      </c>
      <c r="F286" s="23">
        <v>0</v>
      </c>
      <c r="G286" s="23">
        <f t="shared" si="57"/>
        <v>6.3290994105794545E-3</v>
      </c>
      <c r="H286" s="23">
        <f t="shared" si="58"/>
        <v>4.7904191616766467E-3</v>
      </c>
      <c r="I286" s="23">
        <f t="shared" si="59"/>
        <v>0</v>
      </c>
      <c r="J286" s="23">
        <f t="shared" si="60"/>
        <v>1.1119518572256102E-2</v>
      </c>
      <c r="K286" s="23">
        <f t="shared" si="61"/>
        <v>0.7450077443411588</v>
      </c>
      <c r="L286" s="67">
        <v>0</v>
      </c>
      <c r="M286" s="73">
        <v>2</v>
      </c>
      <c r="N286" s="73">
        <v>0</v>
      </c>
      <c r="O286" s="60"/>
      <c r="P286" s="60"/>
      <c r="Q286" s="60"/>
      <c r="R286" s="60"/>
    </row>
    <row r="287" spans="2:18" x14ac:dyDescent="0.3">
      <c r="B287" s="8"/>
      <c r="C287" s="36" t="s">
        <v>150</v>
      </c>
      <c r="D287" s="38">
        <v>9040</v>
      </c>
      <c r="E287" s="36">
        <v>3</v>
      </c>
      <c r="F287" s="23">
        <v>0</v>
      </c>
      <c r="G287" s="23">
        <f t="shared" si="57"/>
        <v>6.3085456941712221E-4</v>
      </c>
      <c r="H287" s="23">
        <f t="shared" si="58"/>
        <v>7.9840319361277462E-4</v>
      </c>
      <c r="I287" s="23">
        <f t="shared" si="59"/>
        <v>0</v>
      </c>
      <c r="J287" s="23">
        <f t="shared" si="60"/>
        <v>1.4292577630298968E-3</v>
      </c>
      <c r="K287" s="23">
        <f t="shared" si="61"/>
        <v>9.5760270123003088E-2</v>
      </c>
      <c r="L287" s="67"/>
      <c r="M287" s="23"/>
      <c r="N287" s="74"/>
      <c r="O287" s="60"/>
      <c r="P287" s="60"/>
      <c r="Q287" s="60"/>
      <c r="R287" s="60"/>
    </row>
    <row r="288" spans="2:18" x14ac:dyDescent="0.3">
      <c r="B288" s="8"/>
      <c r="C288" s="36" t="s">
        <v>151</v>
      </c>
      <c r="D288" s="38">
        <v>4050</v>
      </c>
      <c r="E288" s="36">
        <v>2</v>
      </c>
      <c r="F288" s="23">
        <v>0</v>
      </c>
      <c r="G288" s="23">
        <f t="shared" si="57"/>
        <v>2.826284298826709E-4</v>
      </c>
      <c r="H288" s="23">
        <f t="shared" si="58"/>
        <v>5.3226879574184971E-4</v>
      </c>
      <c r="I288" s="23">
        <f t="shared" si="59"/>
        <v>0</v>
      </c>
      <c r="J288" s="23">
        <f t="shared" si="60"/>
        <v>8.1489722562452056E-4</v>
      </c>
      <c r="K288" s="23">
        <f t="shared" si="61"/>
        <v>5.4598114116842879E-2</v>
      </c>
      <c r="L288" s="67"/>
      <c r="M288" s="23"/>
      <c r="N288" s="74"/>
      <c r="O288" s="60"/>
      <c r="P288" s="60"/>
      <c r="Q288" s="60"/>
      <c r="R288" s="60"/>
    </row>
    <row r="289" spans="2:18" x14ac:dyDescent="0.3">
      <c r="B289" s="8"/>
      <c r="C289" s="36" t="s">
        <v>448</v>
      </c>
      <c r="D289" s="38">
        <v>5102</v>
      </c>
      <c r="E289" s="36">
        <v>1</v>
      </c>
      <c r="F289" s="23">
        <v>0</v>
      </c>
      <c r="G289" s="23">
        <f t="shared" si="57"/>
        <v>3.5604203685466341E-4</v>
      </c>
      <c r="H289" s="23">
        <f t="shared" si="58"/>
        <v>2.6613439787092486E-4</v>
      </c>
      <c r="I289" s="23">
        <f t="shared" si="59"/>
        <v>0</v>
      </c>
      <c r="J289" s="23">
        <f t="shared" si="60"/>
        <v>6.2217643472558832E-4</v>
      </c>
      <c r="K289" s="23">
        <f t="shared" si="61"/>
        <v>4.1685821126614418E-2</v>
      </c>
      <c r="L289" s="67"/>
      <c r="M289" s="23">
        <v>1</v>
      </c>
      <c r="N289" s="74">
        <v>0</v>
      </c>
      <c r="O289" s="60"/>
      <c r="P289" s="60"/>
      <c r="Q289" s="60"/>
      <c r="R289" s="60"/>
    </row>
    <row r="290" spans="2:18" x14ac:dyDescent="0.3">
      <c r="B290" s="8"/>
      <c r="C290" s="37" t="s">
        <v>449</v>
      </c>
      <c r="D290" s="53">
        <v>42821.2</v>
      </c>
      <c r="E290" s="36">
        <v>9</v>
      </c>
      <c r="F290" s="23">
        <v>0</v>
      </c>
      <c r="G290" s="23">
        <f t="shared" si="57"/>
        <v>2.9882687707881053E-3</v>
      </c>
      <c r="H290" s="23">
        <f t="shared" si="58"/>
        <v>2.3952095808383233E-3</v>
      </c>
      <c r="I290" s="23">
        <f t="shared" si="59"/>
        <v>0</v>
      </c>
      <c r="J290" s="23">
        <f t="shared" si="60"/>
        <v>5.3834783516264282E-3</v>
      </c>
      <c r="K290" s="23">
        <f t="shared" si="61"/>
        <v>0.36069304955897069</v>
      </c>
      <c r="L290" s="67">
        <v>1</v>
      </c>
      <c r="M290" s="23">
        <v>1</v>
      </c>
      <c r="N290" s="74">
        <v>1</v>
      </c>
      <c r="O290" s="60"/>
      <c r="P290" s="60"/>
      <c r="Q290" s="60"/>
      <c r="R290" s="60"/>
    </row>
    <row r="291" spans="2:18" x14ac:dyDescent="0.3">
      <c r="B291" s="8"/>
      <c r="C291" s="36" t="s">
        <v>154</v>
      </c>
      <c r="D291" s="38">
        <v>1799</v>
      </c>
      <c r="E291" s="36">
        <v>2</v>
      </c>
      <c r="F291" s="23">
        <v>0</v>
      </c>
      <c r="G291" s="23">
        <f t="shared" si="57"/>
        <v>1.2554285070590741E-4</v>
      </c>
      <c r="H291" s="23">
        <f t="shared" si="58"/>
        <v>5.3226879574184971E-4</v>
      </c>
      <c r="I291" s="23">
        <f t="shared" si="59"/>
        <v>0</v>
      </c>
      <c r="J291" s="23">
        <f t="shared" si="60"/>
        <v>6.5781164644775709E-4</v>
      </c>
      <c r="K291" s="23">
        <f t="shared" si="61"/>
        <v>4.4073380311999727E-2</v>
      </c>
      <c r="L291" s="67"/>
      <c r="M291" s="23"/>
      <c r="N291" s="74"/>
      <c r="O291" s="60"/>
      <c r="P291" s="60"/>
      <c r="Q291" s="60"/>
      <c r="R291" s="60"/>
    </row>
    <row r="292" spans="2:18" x14ac:dyDescent="0.3">
      <c r="B292" s="8"/>
      <c r="C292" s="36" t="s">
        <v>450</v>
      </c>
      <c r="D292" s="38">
        <v>41191.949999999997</v>
      </c>
      <c r="E292" s="36">
        <v>13</v>
      </c>
      <c r="F292" s="23">
        <v>0</v>
      </c>
      <c r="G292" s="23">
        <f t="shared" si="57"/>
        <v>2.8745718894581441E-3</v>
      </c>
      <c r="H292" s="23">
        <f t="shared" si="58"/>
        <v>3.4597471723220225E-3</v>
      </c>
      <c r="I292" s="23">
        <f t="shared" si="59"/>
        <v>0</v>
      </c>
      <c r="J292" s="23">
        <f t="shared" si="60"/>
        <v>6.3343190617801666E-3</v>
      </c>
      <c r="K292" s="23">
        <f t="shared" si="61"/>
        <v>0.42439937713927117</v>
      </c>
      <c r="L292" s="67">
        <v>0</v>
      </c>
      <c r="M292" s="73">
        <v>1</v>
      </c>
      <c r="N292" s="73">
        <v>0</v>
      </c>
      <c r="O292" s="60"/>
      <c r="P292" s="60"/>
      <c r="Q292" s="60"/>
      <c r="R292" s="60"/>
    </row>
    <row r="293" spans="2:18" x14ac:dyDescent="0.3">
      <c r="B293" s="8"/>
      <c r="C293" s="36" t="s">
        <v>156</v>
      </c>
      <c r="D293" s="38">
        <v>6697</v>
      </c>
      <c r="E293" s="36">
        <v>2</v>
      </c>
      <c r="F293" s="23">
        <v>0</v>
      </c>
      <c r="G293" s="23">
        <f t="shared" si="57"/>
        <v>4.6734878887018443E-4</v>
      </c>
      <c r="H293" s="23">
        <f t="shared" si="58"/>
        <v>5.3226879574184971E-4</v>
      </c>
      <c r="I293" s="23">
        <f t="shared" si="59"/>
        <v>0</v>
      </c>
      <c r="J293" s="23">
        <f t="shared" si="60"/>
        <v>9.9961758461203408E-4</v>
      </c>
      <c r="K293" s="23">
        <f t="shared" si="61"/>
        <v>6.6974378169006282E-2</v>
      </c>
      <c r="L293" s="67"/>
      <c r="M293" s="23"/>
      <c r="N293" s="74"/>
      <c r="O293" s="60"/>
      <c r="P293" s="60"/>
      <c r="Q293" s="60"/>
      <c r="R293" s="60"/>
    </row>
    <row r="294" spans="2:18" x14ac:dyDescent="0.3">
      <c r="B294" s="8"/>
      <c r="C294" s="37" t="s">
        <v>451</v>
      </c>
      <c r="D294" s="38">
        <v>43667</v>
      </c>
      <c r="E294" s="36">
        <v>2</v>
      </c>
      <c r="F294" s="23">
        <v>0</v>
      </c>
      <c r="G294" s="23">
        <f t="shared" si="57"/>
        <v>3.0472927525152073E-3</v>
      </c>
      <c r="H294" s="23">
        <f t="shared" si="58"/>
        <v>5.3226879574184971E-4</v>
      </c>
      <c r="I294" s="23">
        <f t="shared" si="59"/>
        <v>0</v>
      </c>
      <c r="J294" s="23">
        <f t="shared" si="60"/>
        <v>3.5795615482570571E-3</v>
      </c>
      <c r="K294" s="23">
        <f t="shared" si="61"/>
        <v>0.23983062373322284</v>
      </c>
      <c r="L294" s="75">
        <v>1</v>
      </c>
      <c r="M294" s="23">
        <v>1</v>
      </c>
      <c r="N294" s="74">
        <v>1</v>
      </c>
      <c r="O294" s="60"/>
      <c r="P294" s="60"/>
      <c r="Q294" s="60"/>
      <c r="R294" s="60"/>
    </row>
    <row r="295" spans="2:18" x14ac:dyDescent="0.3">
      <c r="B295" s="8"/>
      <c r="C295" s="58" t="s">
        <v>452</v>
      </c>
      <c r="D295" s="58">
        <v>9550</v>
      </c>
      <c r="E295" s="36">
        <v>2</v>
      </c>
      <c r="F295" s="23">
        <v>0</v>
      </c>
      <c r="G295" s="23">
        <f t="shared" si="57"/>
        <v>6.664448161430882E-4</v>
      </c>
      <c r="H295" s="23">
        <f t="shared" si="58"/>
        <v>5.3226879574184971E-4</v>
      </c>
      <c r="I295" s="23">
        <f t="shared" si="59"/>
        <v>0</v>
      </c>
      <c r="J295" s="23">
        <f t="shared" si="60"/>
        <v>1.1987136118849378E-3</v>
      </c>
      <c r="K295" s="23">
        <f t="shared" si="61"/>
        <v>8.0313811996290826E-2</v>
      </c>
      <c r="L295" s="67"/>
      <c r="M295" s="23"/>
      <c r="N295" s="74"/>
      <c r="O295" s="60"/>
      <c r="P295" s="60"/>
      <c r="Q295" s="60"/>
      <c r="R295" s="60"/>
    </row>
    <row r="296" spans="2:18" x14ac:dyDescent="0.3">
      <c r="B296" s="8"/>
      <c r="C296" s="37" t="s">
        <v>453</v>
      </c>
      <c r="D296" s="38">
        <v>39378.9</v>
      </c>
      <c r="E296" s="36">
        <v>7</v>
      </c>
      <c r="F296" s="23">
        <v>0</v>
      </c>
      <c r="G296" s="23">
        <f t="shared" si="57"/>
        <v>2.7480485623473357E-3</v>
      </c>
      <c r="H296" s="23">
        <f t="shared" si="58"/>
        <v>1.8629407850964739E-3</v>
      </c>
      <c r="I296" s="23">
        <f t="shared" si="59"/>
        <v>0</v>
      </c>
      <c r="J296" s="23">
        <f t="shared" si="60"/>
        <v>4.6109893474438092E-3</v>
      </c>
      <c r="K296" s="23">
        <f t="shared" si="61"/>
        <v>0.30893628627873521</v>
      </c>
      <c r="L296" s="75">
        <v>1</v>
      </c>
      <c r="M296" s="23"/>
      <c r="N296" s="74"/>
      <c r="O296" s="60"/>
      <c r="P296" s="60"/>
      <c r="Q296" s="60"/>
      <c r="R296" s="60"/>
    </row>
    <row r="297" spans="2:18" x14ac:dyDescent="0.3">
      <c r="B297" s="8"/>
      <c r="C297" s="37" t="s">
        <v>454</v>
      </c>
      <c r="D297" s="53">
        <f>39606+49141.88</f>
        <v>88747.88</v>
      </c>
      <c r="E297" s="36">
        <v>3</v>
      </c>
      <c r="F297" s="23">
        <v>0</v>
      </c>
      <c r="G297" s="23">
        <f t="shared" si="57"/>
        <v>6.1932528345223928E-3</v>
      </c>
      <c r="H297" s="23">
        <f t="shared" si="58"/>
        <v>7.9840319361277462E-4</v>
      </c>
      <c r="I297" s="23">
        <f t="shared" si="59"/>
        <v>0</v>
      </c>
      <c r="J297" s="23">
        <f t="shared" si="60"/>
        <v>6.9916560281351675E-3</v>
      </c>
      <c r="K297" s="23">
        <f t="shared" si="61"/>
        <v>0.46844095388505624</v>
      </c>
      <c r="L297" s="67">
        <v>1</v>
      </c>
      <c r="M297" s="23"/>
      <c r="N297" s="74"/>
      <c r="O297" s="60"/>
      <c r="P297" s="60"/>
      <c r="Q297" s="60"/>
      <c r="R297" s="60"/>
    </row>
    <row r="298" spans="2:18" x14ac:dyDescent="0.3">
      <c r="B298" s="8"/>
      <c r="C298" s="36" t="s">
        <v>158</v>
      </c>
      <c r="D298" s="38">
        <v>1350</v>
      </c>
      <c r="E298" s="36">
        <v>1</v>
      </c>
      <c r="F298" s="23">
        <v>0</v>
      </c>
      <c r="G298" s="63">
        <f t="shared" si="57"/>
        <v>9.4209476627556967E-5</v>
      </c>
      <c r="H298" s="23">
        <f t="shared" si="58"/>
        <v>2.6613439787092486E-4</v>
      </c>
      <c r="I298" s="23">
        <f t="shared" si="59"/>
        <v>0</v>
      </c>
      <c r="J298" s="23">
        <f t="shared" si="60"/>
        <v>3.6034387449848182E-4</v>
      </c>
      <c r="K298" s="23">
        <f t="shared" si="61"/>
        <v>2.4143039591398283E-2</v>
      </c>
      <c r="L298" s="67"/>
      <c r="M298" s="23"/>
      <c r="N298" s="74"/>
      <c r="O298" s="60"/>
      <c r="P298" s="60"/>
      <c r="Q298" s="60"/>
      <c r="R298" s="60"/>
    </row>
    <row r="299" spans="2:18" x14ac:dyDescent="0.3">
      <c r="B299" s="8"/>
      <c r="C299" s="37" t="s">
        <v>455</v>
      </c>
      <c r="D299" s="53">
        <v>1824</v>
      </c>
      <c r="E299" s="36">
        <v>1</v>
      </c>
      <c r="F299" s="23">
        <v>0</v>
      </c>
      <c r="G299" s="23">
        <f t="shared" si="57"/>
        <v>1.2728747064345475E-4</v>
      </c>
      <c r="H299" s="23">
        <f t="shared" si="58"/>
        <v>2.6613439787092486E-4</v>
      </c>
      <c r="I299" s="23">
        <f t="shared" si="59"/>
        <v>0</v>
      </c>
      <c r="J299" s="23">
        <f t="shared" si="60"/>
        <v>3.9342186851437958E-4</v>
      </c>
      <c r="K299" s="23">
        <f t="shared" si="61"/>
        <v>2.6359265190463433E-2</v>
      </c>
      <c r="L299" s="67"/>
      <c r="M299" s="23"/>
      <c r="N299" s="74"/>
      <c r="O299" s="60"/>
      <c r="P299" s="60"/>
      <c r="Q299" s="60"/>
      <c r="R299" s="60"/>
    </row>
    <row r="300" spans="2:18" x14ac:dyDescent="0.3">
      <c r="B300" s="8"/>
      <c r="C300" s="37" t="s">
        <v>456</v>
      </c>
      <c r="D300" s="38">
        <v>22570</v>
      </c>
      <c r="E300" s="36">
        <v>9</v>
      </c>
      <c r="F300" s="23">
        <v>0</v>
      </c>
      <c r="G300" s="23">
        <f t="shared" si="57"/>
        <v>1.5750428796177487E-3</v>
      </c>
      <c r="H300" s="23">
        <f t="shared" si="58"/>
        <v>2.3952095808383233E-3</v>
      </c>
      <c r="I300" s="23">
        <f t="shared" si="59"/>
        <v>0</v>
      </c>
      <c r="J300" s="23">
        <f t="shared" si="60"/>
        <v>3.9702524604560722E-3</v>
      </c>
      <c r="K300" s="23">
        <f t="shared" si="61"/>
        <v>0.26600691485055683</v>
      </c>
      <c r="L300" s="67"/>
      <c r="M300" s="23">
        <v>1</v>
      </c>
      <c r="N300" s="74">
        <v>0</v>
      </c>
      <c r="O300" s="60"/>
      <c r="P300" s="60"/>
      <c r="Q300" s="60"/>
      <c r="R300" s="60"/>
    </row>
    <row r="301" spans="2:18" x14ac:dyDescent="0.3">
      <c r="B301" s="8"/>
      <c r="C301" s="37" t="s">
        <v>161</v>
      </c>
      <c r="D301" s="53">
        <v>5556</v>
      </c>
      <c r="E301" s="36">
        <v>1</v>
      </c>
      <c r="F301" s="23">
        <v>0</v>
      </c>
      <c r="G301" s="23">
        <f t="shared" si="57"/>
        <v>3.8772433492052333E-4</v>
      </c>
      <c r="H301" s="23">
        <f t="shared" si="58"/>
        <v>2.6613439787092486E-4</v>
      </c>
      <c r="I301" s="23">
        <f t="shared" si="59"/>
        <v>0</v>
      </c>
      <c r="J301" s="23">
        <f t="shared" si="60"/>
        <v>6.5385873279144818E-4</v>
      </c>
      <c r="K301" s="23">
        <f t="shared" si="61"/>
        <v>4.3808535097027028E-2</v>
      </c>
      <c r="L301" s="67"/>
      <c r="M301" s="23"/>
      <c r="N301" s="74"/>
      <c r="O301" s="60"/>
      <c r="P301" s="60"/>
      <c r="Q301" s="60"/>
      <c r="R301" s="60"/>
    </row>
    <row r="302" spans="2:18" x14ac:dyDescent="0.3">
      <c r="B302" s="8"/>
      <c r="C302" s="37" t="s">
        <v>162</v>
      </c>
      <c r="D302" s="38">
        <v>2850</v>
      </c>
      <c r="E302" s="36">
        <v>2</v>
      </c>
      <c r="F302" s="23">
        <v>0</v>
      </c>
      <c r="G302" s="23">
        <f t="shared" si="57"/>
        <v>1.9888667288039803E-4</v>
      </c>
      <c r="H302" s="23">
        <f t="shared" si="58"/>
        <v>5.3226879574184971E-4</v>
      </c>
      <c r="I302" s="23">
        <f t="shared" si="59"/>
        <v>0</v>
      </c>
      <c r="J302" s="23">
        <f t="shared" si="60"/>
        <v>7.3115546862224771E-4</v>
      </c>
      <c r="K302" s="23">
        <f t="shared" si="61"/>
        <v>4.8987416397690595E-2</v>
      </c>
      <c r="L302" s="67"/>
      <c r="M302" s="23">
        <v>1</v>
      </c>
      <c r="N302" s="74">
        <v>0</v>
      </c>
      <c r="O302" s="60"/>
      <c r="P302" s="60"/>
      <c r="Q302" s="60"/>
      <c r="R302" s="60"/>
    </row>
    <row r="303" spans="2:18" x14ac:dyDescent="0.3">
      <c r="B303" s="8"/>
      <c r="C303" s="37" t="s">
        <v>163</v>
      </c>
      <c r="D303" s="53">
        <v>18710.669999999998</v>
      </c>
      <c r="E303" s="36">
        <v>7</v>
      </c>
      <c r="F303" s="23">
        <v>0</v>
      </c>
      <c r="G303" s="23">
        <f t="shared" si="57"/>
        <v>1.3057203170747638E-3</v>
      </c>
      <c r="H303" s="23">
        <f t="shared" si="58"/>
        <v>1.8629407850964739E-3</v>
      </c>
      <c r="I303" s="23">
        <f t="shared" si="59"/>
        <v>0</v>
      </c>
      <c r="J303" s="23">
        <f t="shared" si="60"/>
        <v>3.1686611021712377E-3</v>
      </c>
      <c r="K303" s="23">
        <f t="shared" si="61"/>
        <v>0.21230029384547294</v>
      </c>
      <c r="L303" s="75">
        <v>1</v>
      </c>
      <c r="M303" s="23"/>
      <c r="N303" s="74"/>
      <c r="O303" s="60"/>
      <c r="P303" s="60"/>
      <c r="Q303" s="60"/>
      <c r="R303" s="60"/>
    </row>
    <row r="304" spans="2:18" x14ac:dyDescent="0.3">
      <c r="B304" s="8"/>
      <c r="C304" s="36" t="s">
        <v>164</v>
      </c>
      <c r="D304" s="38">
        <v>2480</v>
      </c>
      <c r="E304" s="36">
        <v>2</v>
      </c>
      <c r="F304" s="23">
        <v>0</v>
      </c>
      <c r="G304" s="23">
        <f t="shared" si="57"/>
        <v>1.7306629780469726E-4</v>
      </c>
      <c r="H304" s="23">
        <f t="shared" si="58"/>
        <v>5.3226879574184971E-4</v>
      </c>
      <c r="I304" s="23">
        <f t="shared" si="59"/>
        <v>0</v>
      </c>
      <c r="J304" s="23">
        <f t="shared" si="60"/>
        <v>7.05335093546547E-4</v>
      </c>
      <c r="K304" s="23">
        <f t="shared" si="61"/>
        <v>4.7257451267618648E-2</v>
      </c>
      <c r="L304" s="67"/>
      <c r="M304" s="23"/>
      <c r="N304" s="74"/>
      <c r="O304" s="60"/>
      <c r="P304" s="60"/>
      <c r="Q304" s="60"/>
      <c r="R304" s="60"/>
    </row>
    <row r="305" spans="2:18" x14ac:dyDescent="0.3">
      <c r="B305" s="8"/>
      <c r="C305" s="36" t="s">
        <v>457</v>
      </c>
      <c r="D305" s="38">
        <v>4514</v>
      </c>
      <c r="E305" s="36">
        <v>2</v>
      </c>
      <c r="F305" s="23">
        <v>0</v>
      </c>
      <c r="G305" s="23">
        <f t="shared" si="57"/>
        <v>3.1500857592354971E-4</v>
      </c>
      <c r="H305" s="23">
        <f t="shared" si="58"/>
        <v>5.3226879574184971E-4</v>
      </c>
      <c r="I305" s="23">
        <f t="shared" si="59"/>
        <v>0</v>
      </c>
      <c r="J305" s="23">
        <f t="shared" si="60"/>
        <v>8.4727737166539942E-4</v>
      </c>
      <c r="K305" s="23">
        <f t="shared" si="61"/>
        <v>5.6767583901581764E-2</v>
      </c>
      <c r="L305" s="67"/>
      <c r="M305" s="23">
        <v>1</v>
      </c>
      <c r="N305" s="74">
        <v>1</v>
      </c>
      <c r="O305" s="60"/>
      <c r="P305" s="60"/>
      <c r="Q305" s="60"/>
      <c r="R305" s="60"/>
    </row>
    <row r="306" spans="2:18" x14ac:dyDescent="0.3">
      <c r="B306" s="8"/>
      <c r="C306" s="36" t="s">
        <v>166</v>
      </c>
      <c r="D306" s="38">
        <v>35674</v>
      </c>
      <c r="E306" s="36">
        <v>8</v>
      </c>
      <c r="F306" s="23">
        <v>0</v>
      </c>
      <c r="G306" s="23">
        <f t="shared" si="57"/>
        <v>2.4895028660825683E-3</v>
      </c>
      <c r="H306" s="23">
        <f t="shared" si="58"/>
        <v>2.1290751829673988E-3</v>
      </c>
      <c r="I306" s="23">
        <f t="shared" si="59"/>
        <v>0</v>
      </c>
      <c r="J306" s="23">
        <f t="shared" si="60"/>
        <v>4.6185780490499671E-3</v>
      </c>
      <c r="K306" s="23">
        <f t="shared" si="61"/>
        <v>0.30944472928634781</v>
      </c>
      <c r="L306" s="67">
        <v>1</v>
      </c>
      <c r="M306" s="23">
        <v>1</v>
      </c>
      <c r="N306" s="74">
        <v>1</v>
      </c>
      <c r="O306" s="60"/>
      <c r="P306" s="60"/>
      <c r="Q306" s="60"/>
      <c r="R306" s="60"/>
    </row>
    <row r="307" spans="2:18" x14ac:dyDescent="0.3">
      <c r="B307" s="8"/>
      <c r="C307" s="37" t="s">
        <v>167</v>
      </c>
      <c r="D307" s="38">
        <v>57981</v>
      </c>
      <c r="E307" s="36">
        <v>10</v>
      </c>
      <c r="F307" s="23">
        <v>0</v>
      </c>
      <c r="G307" s="23">
        <f t="shared" si="57"/>
        <v>4.0461923439573189E-3</v>
      </c>
      <c r="H307" s="23">
        <f t="shared" si="58"/>
        <v>2.6613439787092482E-3</v>
      </c>
      <c r="I307" s="23">
        <f t="shared" si="59"/>
        <v>0</v>
      </c>
      <c r="J307" s="23">
        <f t="shared" si="60"/>
        <v>6.7075363226665671E-3</v>
      </c>
      <c r="K307" s="23">
        <f t="shared" si="61"/>
        <v>0.44940493361866002</v>
      </c>
      <c r="L307" s="67">
        <v>1</v>
      </c>
      <c r="M307" s="23"/>
      <c r="N307" s="74"/>
      <c r="O307" s="60"/>
      <c r="P307" s="60"/>
      <c r="Q307" s="60"/>
      <c r="R307" s="60"/>
    </row>
    <row r="308" spans="2:18" x14ac:dyDescent="0.3">
      <c r="B308" s="8"/>
      <c r="C308" s="37" t="s">
        <v>458</v>
      </c>
      <c r="D308" s="53">
        <v>6796</v>
      </c>
      <c r="E308" s="36">
        <v>3</v>
      </c>
      <c r="F308" s="23">
        <v>0</v>
      </c>
      <c r="G308" s="23">
        <f t="shared" si="57"/>
        <v>4.7425748382287197E-4</v>
      </c>
      <c r="H308" s="23">
        <f t="shared" si="58"/>
        <v>7.9840319361277462E-4</v>
      </c>
      <c r="I308" s="23">
        <f t="shared" si="59"/>
        <v>0</v>
      </c>
      <c r="J308" s="23">
        <f t="shared" si="60"/>
        <v>1.2726606774356465E-3</v>
      </c>
      <c r="K308" s="23">
        <f t="shared" si="61"/>
        <v>8.5268265388188325E-2</v>
      </c>
      <c r="L308" s="67"/>
      <c r="M308" s="23">
        <v>1</v>
      </c>
      <c r="N308" s="74">
        <v>1</v>
      </c>
      <c r="O308" s="60"/>
      <c r="P308" s="60"/>
      <c r="Q308" s="60"/>
      <c r="R308" s="60"/>
    </row>
    <row r="309" spans="2:18" x14ac:dyDescent="0.3">
      <c r="B309" s="8"/>
      <c r="C309" s="37" t="s">
        <v>459</v>
      </c>
      <c r="D309" s="38">
        <v>14823</v>
      </c>
      <c r="E309" s="36">
        <v>7</v>
      </c>
      <c r="F309" s="23">
        <v>0</v>
      </c>
      <c r="G309" s="23">
        <f t="shared" si="57"/>
        <v>1.0344200533705754E-3</v>
      </c>
      <c r="H309" s="23">
        <f t="shared" si="58"/>
        <v>1.8629407850964739E-3</v>
      </c>
      <c r="I309" s="23">
        <f t="shared" si="59"/>
        <v>0</v>
      </c>
      <c r="J309" s="23">
        <f t="shared" si="60"/>
        <v>2.8973608384670491E-3</v>
      </c>
      <c r="K309" s="23">
        <f t="shared" si="61"/>
        <v>0.1941231761772923</v>
      </c>
      <c r="L309" s="67"/>
      <c r="M309" s="23">
        <v>1</v>
      </c>
      <c r="N309" s="74">
        <v>0</v>
      </c>
      <c r="O309" s="60"/>
      <c r="P309" s="60"/>
      <c r="Q309" s="60"/>
      <c r="R309" s="60"/>
    </row>
    <row r="310" spans="2:18" x14ac:dyDescent="0.3">
      <c r="B310" s="8"/>
      <c r="C310" s="36" t="s">
        <v>277</v>
      </c>
      <c r="D310" s="38">
        <v>9584</v>
      </c>
      <c r="E310" s="36">
        <v>2</v>
      </c>
      <c r="F310" s="23">
        <v>0</v>
      </c>
      <c r="G310" s="23">
        <f t="shared" si="57"/>
        <v>6.6881749925815255E-4</v>
      </c>
      <c r="H310" s="23">
        <f t="shared" si="58"/>
        <v>5.3226879574184971E-4</v>
      </c>
      <c r="I310" s="23">
        <f t="shared" si="59"/>
        <v>0</v>
      </c>
      <c r="J310" s="23">
        <f t="shared" si="60"/>
        <v>1.2010862950000024E-3</v>
      </c>
      <c r="K310" s="23">
        <f t="shared" si="61"/>
        <v>8.0472781765000154E-2</v>
      </c>
      <c r="L310" s="67"/>
      <c r="M310" s="23"/>
      <c r="N310" s="74"/>
      <c r="O310" s="60"/>
      <c r="P310" s="60"/>
      <c r="Q310" s="60"/>
      <c r="R310" s="60"/>
    </row>
    <row r="311" spans="2:18" x14ac:dyDescent="0.3">
      <c r="B311" s="8"/>
      <c r="C311" s="58" t="s">
        <v>460</v>
      </c>
      <c r="D311" s="58">
        <v>450</v>
      </c>
      <c r="E311" s="36">
        <v>1</v>
      </c>
      <c r="F311" s="23">
        <v>0</v>
      </c>
      <c r="G311" s="63">
        <f t="shared" si="57"/>
        <v>3.1403158875852325E-5</v>
      </c>
      <c r="H311" s="23">
        <f t="shared" si="58"/>
        <v>2.6613439787092486E-4</v>
      </c>
      <c r="I311" s="23">
        <f t="shared" si="59"/>
        <v>0</v>
      </c>
      <c r="J311" s="23">
        <f t="shared" si="60"/>
        <v>2.9753755674677716E-4</v>
      </c>
      <c r="K311" s="23">
        <f t="shared" si="61"/>
        <v>1.9935016302034071E-2</v>
      </c>
      <c r="L311" s="67"/>
      <c r="M311" s="23">
        <v>1</v>
      </c>
      <c r="N311" s="74">
        <v>1</v>
      </c>
      <c r="O311" s="60"/>
      <c r="P311" s="60"/>
      <c r="Q311" s="60"/>
      <c r="R311" s="60"/>
    </row>
    <row r="312" spans="2:18" x14ac:dyDescent="0.3">
      <c r="B312" s="8"/>
      <c r="C312" s="37" t="s">
        <v>170</v>
      </c>
      <c r="D312" s="53">
        <v>3500</v>
      </c>
      <c r="E312" s="36">
        <v>4</v>
      </c>
      <c r="F312" s="23">
        <v>0</v>
      </c>
      <c r="G312" s="23">
        <f t="shared" si="57"/>
        <v>2.4424679125662917E-4</v>
      </c>
      <c r="H312" s="23">
        <f t="shared" si="58"/>
        <v>1.0645375914836994E-3</v>
      </c>
      <c r="I312" s="23">
        <f t="shared" si="59"/>
        <v>0</v>
      </c>
      <c r="J312" s="23">
        <f t="shared" si="60"/>
        <v>1.3087843827403285E-3</v>
      </c>
      <c r="K312" s="23">
        <f t="shared" si="61"/>
        <v>8.7688553643602007E-2</v>
      </c>
      <c r="L312" s="67"/>
      <c r="M312" s="23"/>
      <c r="N312" s="74"/>
      <c r="O312" s="60"/>
      <c r="P312" s="60"/>
      <c r="Q312" s="60"/>
      <c r="R312" s="60"/>
    </row>
    <row r="313" spans="2:18" x14ac:dyDescent="0.3">
      <c r="B313" s="8"/>
      <c r="C313" s="58" t="s">
        <v>171</v>
      </c>
      <c r="D313" s="53">
        <v>9256.0400000000009</v>
      </c>
      <c r="E313" s="36">
        <v>4</v>
      </c>
      <c r="F313" s="23">
        <v>0</v>
      </c>
      <c r="G313" s="23">
        <f t="shared" si="57"/>
        <v>6.4593087706943148E-4</v>
      </c>
      <c r="H313" s="23">
        <f t="shared" si="58"/>
        <v>1.0645375914836994E-3</v>
      </c>
      <c r="I313" s="23">
        <f t="shared" si="59"/>
        <v>0</v>
      </c>
      <c r="J313" s="23">
        <f t="shared" si="60"/>
        <v>1.7104684685531309E-3</v>
      </c>
      <c r="K313" s="23">
        <f t="shared" si="61"/>
        <v>0.11460138739305976</v>
      </c>
      <c r="L313" s="67"/>
      <c r="M313" s="23"/>
      <c r="N313" s="74"/>
      <c r="O313" s="60"/>
      <c r="P313" s="60"/>
      <c r="Q313" s="60"/>
      <c r="R313" s="60"/>
    </row>
    <row r="314" spans="2:18" x14ac:dyDescent="0.3">
      <c r="B314" s="8"/>
      <c r="C314" s="36" t="s">
        <v>293</v>
      </c>
      <c r="D314" s="38">
        <v>4835</v>
      </c>
      <c r="E314" s="36">
        <v>3</v>
      </c>
      <c r="F314" s="23">
        <v>0</v>
      </c>
      <c r="G314" s="23">
        <f t="shared" si="57"/>
        <v>3.3740949592165774E-4</v>
      </c>
      <c r="H314" s="23">
        <f t="shared" si="58"/>
        <v>7.9840319361277462E-4</v>
      </c>
      <c r="I314" s="23">
        <f t="shared" si="59"/>
        <v>0</v>
      </c>
      <c r="J314" s="23">
        <f t="shared" si="60"/>
        <v>1.1358126895344323E-3</v>
      </c>
      <c r="K314" s="23">
        <f t="shared" si="61"/>
        <v>7.609945019880697E-2</v>
      </c>
      <c r="L314" s="67"/>
      <c r="M314" s="23">
        <v>1</v>
      </c>
      <c r="N314" s="74">
        <v>1</v>
      </c>
      <c r="O314" s="60"/>
      <c r="P314" s="60"/>
      <c r="Q314" s="60"/>
      <c r="R314" s="60"/>
    </row>
    <row r="315" spans="2:18" x14ac:dyDescent="0.3">
      <c r="B315" s="8"/>
      <c r="C315" s="37" t="s">
        <v>172</v>
      </c>
      <c r="D315" s="53">
        <v>3445</v>
      </c>
      <c r="E315" s="36">
        <v>2</v>
      </c>
      <c r="F315" s="23">
        <v>0</v>
      </c>
      <c r="G315" s="23">
        <f t="shared" si="57"/>
        <v>2.40408627394025E-4</v>
      </c>
      <c r="H315" s="23">
        <f t="shared" si="58"/>
        <v>5.3226879574184971E-4</v>
      </c>
      <c r="I315" s="23">
        <f t="shared" si="59"/>
        <v>0</v>
      </c>
      <c r="J315" s="23">
        <f t="shared" si="60"/>
        <v>7.7267742313587469E-4</v>
      </c>
      <c r="K315" s="23">
        <f t="shared" si="61"/>
        <v>5.1769387350103606E-2</v>
      </c>
      <c r="L315" s="67"/>
      <c r="M315" s="23">
        <v>1</v>
      </c>
      <c r="N315" s="74">
        <v>1</v>
      </c>
      <c r="O315" s="60"/>
      <c r="P315" s="60"/>
      <c r="Q315" s="60"/>
      <c r="R315" s="60"/>
    </row>
    <row r="316" spans="2:18" x14ac:dyDescent="0.3">
      <c r="B316" s="8"/>
      <c r="C316" s="37" t="s">
        <v>461</v>
      </c>
      <c r="D316" s="53">
        <v>1450</v>
      </c>
      <c r="E316" s="36">
        <v>2</v>
      </c>
      <c r="F316" s="23">
        <v>0</v>
      </c>
      <c r="G316" s="23">
        <f t="shared" ref="G316:G333" si="62">0.35*D316/$D$456</f>
        <v>1.0118795637774637E-4</v>
      </c>
      <c r="H316" s="23">
        <f t="shared" ref="H316:H333" si="63">0.4*E316/$E$456</f>
        <v>5.3226879574184971E-4</v>
      </c>
      <c r="I316" s="23">
        <f t="shared" si="59"/>
        <v>0</v>
      </c>
      <c r="J316" s="23">
        <f t="shared" si="60"/>
        <v>6.3345675211959611E-4</v>
      </c>
      <c r="K316" s="23">
        <f t="shared" si="61"/>
        <v>4.2441602392012938E-2</v>
      </c>
      <c r="L316" s="67"/>
      <c r="M316" s="23"/>
      <c r="N316" s="74"/>
      <c r="O316" s="60"/>
      <c r="P316" s="60"/>
      <c r="Q316" s="60"/>
      <c r="R316" s="60"/>
    </row>
    <row r="317" spans="2:18" x14ac:dyDescent="0.3">
      <c r="B317" s="8"/>
      <c r="C317" s="37" t="s">
        <v>173</v>
      </c>
      <c r="D317" s="53">
        <v>11816</v>
      </c>
      <c r="E317" s="36">
        <v>6</v>
      </c>
      <c r="F317" s="23">
        <v>0</v>
      </c>
      <c r="G317" s="23">
        <f t="shared" si="62"/>
        <v>8.2457716728238006E-4</v>
      </c>
      <c r="H317" s="23">
        <f t="shared" si="63"/>
        <v>1.5968063872255492E-3</v>
      </c>
      <c r="I317" s="23">
        <f t="shared" si="59"/>
        <v>0</v>
      </c>
      <c r="J317" s="23">
        <f t="shared" si="60"/>
        <v>2.4213835545079292E-3</v>
      </c>
      <c r="K317" s="23">
        <f t="shared" si="61"/>
        <v>0.16223269815203126</v>
      </c>
      <c r="L317" s="67"/>
      <c r="M317" s="23">
        <v>1</v>
      </c>
      <c r="N317" s="74">
        <v>0</v>
      </c>
      <c r="O317" s="60"/>
      <c r="P317" s="60"/>
      <c r="Q317" s="60"/>
      <c r="R317" s="60"/>
    </row>
    <row r="318" spans="2:18" x14ac:dyDescent="0.3">
      <c r="B318" s="8"/>
      <c r="C318" s="37" t="s">
        <v>462</v>
      </c>
      <c r="D318" s="53">
        <v>4619</v>
      </c>
      <c r="E318" s="36">
        <v>2</v>
      </c>
      <c r="F318" s="23">
        <v>0</v>
      </c>
      <c r="G318" s="23">
        <f t="shared" si="62"/>
        <v>3.2233597966124859E-4</v>
      </c>
      <c r="H318" s="23">
        <f t="shared" si="63"/>
        <v>5.3226879574184971E-4</v>
      </c>
      <c r="I318" s="23">
        <f t="shared" si="59"/>
        <v>0</v>
      </c>
      <c r="J318" s="23">
        <f t="shared" si="60"/>
        <v>8.546047754030983E-4</v>
      </c>
      <c r="K318" s="23">
        <f t="shared" si="61"/>
        <v>5.7258519952007585E-2</v>
      </c>
      <c r="L318" s="67"/>
      <c r="M318" s="23"/>
      <c r="N318" s="74"/>
      <c r="O318" s="60"/>
      <c r="P318" s="60"/>
      <c r="Q318" s="60"/>
      <c r="R318" s="60"/>
    </row>
    <row r="319" spans="2:18" ht="37.5" x14ac:dyDescent="0.3">
      <c r="B319" s="8"/>
      <c r="C319" s="36" t="s">
        <v>273</v>
      </c>
      <c r="D319" s="38">
        <v>15732</v>
      </c>
      <c r="E319" s="36">
        <v>15</v>
      </c>
      <c r="F319" s="23">
        <v>0</v>
      </c>
      <c r="G319" s="23">
        <f t="shared" si="62"/>
        <v>1.0978544342997972E-3</v>
      </c>
      <c r="H319" s="23">
        <f t="shared" si="63"/>
        <v>3.9920159680638719E-3</v>
      </c>
      <c r="I319" s="23">
        <f t="shared" si="59"/>
        <v>0</v>
      </c>
      <c r="J319" s="23">
        <f t="shared" si="60"/>
        <v>5.0898704023636691E-3</v>
      </c>
      <c r="K319" s="23">
        <f t="shared" si="61"/>
        <v>0.34102131695836585</v>
      </c>
      <c r="L319" s="67">
        <v>1</v>
      </c>
      <c r="M319" s="23">
        <v>1</v>
      </c>
      <c r="N319" s="74">
        <v>1</v>
      </c>
      <c r="O319" s="60"/>
      <c r="P319" s="60"/>
      <c r="Q319" s="60"/>
      <c r="R319" s="60"/>
    </row>
    <row r="320" spans="2:18" x14ac:dyDescent="0.3">
      <c r="B320" s="8"/>
      <c r="C320" s="37" t="s">
        <v>463</v>
      </c>
      <c r="D320" s="53">
        <v>8583.16</v>
      </c>
      <c r="E320" s="36">
        <v>3</v>
      </c>
      <c r="F320" s="23">
        <v>0</v>
      </c>
      <c r="G320" s="23">
        <f t="shared" si="62"/>
        <v>5.989740825263569E-4</v>
      </c>
      <c r="H320" s="23">
        <f t="shared" si="63"/>
        <v>7.9840319361277462E-4</v>
      </c>
      <c r="I320" s="23">
        <f t="shared" si="59"/>
        <v>0</v>
      </c>
      <c r="J320" s="23">
        <f t="shared" si="60"/>
        <v>1.3973772761391315E-3</v>
      </c>
      <c r="K320" s="23">
        <f t="shared" si="61"/>
        <v>9.3624277501321809E-2</v>
      </c>
      <c r="L320" s="67"/>
      <c r="M320" s="23"/>
      <c r="N320" s="74"/>
      <c r="O320" s="60"/>
      <c r="P320" s="60"/>
      <c r="Q320" s="60"/>
      <c r="R320" s="60"/>
    </row>
    <row r="321" spans="2:18" x14ac:dyDescent="0.3">
      <c r="B321" s="8"/>
      <c r="C321" s="37" t="s">
        <v>176</v>
      </c>
      <c r="D321" s="38">
        <v>97444.57</v>
      </c>
      <c r="E321" s="36">
        <v>20</v>
      </c>
      <c r="F321" s="23">
        <v>0</v>
      </c>
      <c r="G321" s="23">
        <f t="shared" si="62"/>
        <v>6.8001495851091409E-3</v>
      </c>
      <c r="H321" s="23">
        <f t="shared" si="63"/>
        <v>5.3226879574184965E-3</v>
      </c>
      <c r="I321" s="23">
        <f t="shared" si="59"/>
        <v>0</v>
      </c>
      <c r="J321" s="23">
        <f t="shared" si="60"/>
        <v>1.2122837542527638E-2</v>
      </c>
      <c r="K321" s="23">
        <f t="shared" si="61"/>
        <v>0.81223011534935174</v>
      </c>
      <c r="L321" s="67">
        <v>0</v>
      </c>
      <c r="M321" s="73">
        <v>2</v>
      </c>
      <c r="N321" s="73">
        <v>1</v>
      </c>
      <c r="O321" s="60"/>
      <c r="P321" s="60"/>
      <c r="Q321" s="60"/>
      <c r="R321" s="60"/>
    </row>
    <row r="322" spans="2:18" x14ac:dyDescent="0.3">
      <c r="B322" s="8"/>
      <c r="C322" s="37" t="s">
        <v>464</v>
      </c>
      <c r="D322" s="53">
        <v>9324.4</v>
      </c>
      <c r="E322" s="36">
        <v>3</v>
      </c>
      <c r="F322" s="23">
        <v>0</v>
      </c>
      <c r="G322" s="23">
        <f t="shared" si="62"/>
        <v>6.507013658266608E-4</v>
      </c>
      <c r="H322" s="23">
        <f t="shared" si="63"/>
        <v>7.9840319361277462E-4</v>
      </c>
      <c r="I322" s="23">
        <f t="shared" si="59"/>
        <v>0</v>
      </c>
      <c r="J322" s="23">
        <f t="shared" si="60"/>
        <v>1.4491045594394354E-3</v>
      </c>
      <c r="K322" s="23">
        <f t="shared" si="61"/>
        <v>9.7090005482442177E-2</v>
      </c>
      <c r="L322" s="67"/>
      <c r="M322" s="23"/>
      <c r="N322" s="74"/>
      <c r="O322" s="60"/>
      <c r="P322" s="60"/>
      <c r="Q322" s="60"/>
      <c r="R322" s="60"/>
    </row>
    <row r="323" spans="2:18" ht="37.5" x14ac:dyDescent="0.3">
      <c r="B323" s="8"/>
      <c r="C323" s="36" t="s">
        <v>465</v>
      </c>
      <c r="D323" s="38">
        <v>3481</v>
      </c>
      <c r="E323" s="36">
        <v>2</v>
      </c>
      <c r="F323" s="23">
        <v>0</v>
      </c>
      <c r="G323" s="23">
        <f t="shared" si="62"/>
        <v>2.4292088010409319E-4</v>
      </c>
      <c r="H323" s="23">
        <f t="shared" si="63"/>
        <v>5.3226879574184971E-4</v>
      </c>
      <c r="I323" s="23">
        <f t="shared" si="59"/>
        <v>0</v>
      </c>
      <c r="J323" s="23">
        <f t="shared" si="60"/>
        <v>7.7518967584594292E-4</v>
      </c>
      <c r="K323" s="23">
        <f t="shared" si="61"/>
        <v>5.1937708281678173E-2</v>
      </c>
      <c r="L323" s="67"/>
      <c r="M323" s="23"/>
      <c r="N323" s="74"/>
      <c r="O323" s="60"/>
      <c r="P323" s="60"/>
      <c r="Q323" s="60"/>
      <c r="R323" s="60"/>
    </row>
    <row r="324" spans="2:18" x14ac:dyDescent="0.3">
      <c r="B324" s="8"/>
      <c r="C324" s="36" t="s">
        <v>178</v>
      </c>
      <c r="D324" s="38">
        <v>3340</v>
      </c>
      <c r="E324" s="36">
        <v>2</v>
      </c>
      <c r="F324" s="23">
        <v>0</v>
      </c>
      <c r="G324" s="23">
        <f t="shared" si="62"/>
        <v>2.3308122365632615E-4</v>
      </c>
      <c r="H324" s="23">
        <f t="shared" si="63"/>
        <v>5.3226879574184971E-4</v>
      </c>
      <c r="I324" s="23">
        <f t="shared" si="59"/>
        <v>0</v>
      </c>
      <c r="J324" s="23">
        <f t="shared" si="60"/>
        <v>7.6535001939817592E-4</v>
      </c>
      <c r="K324" s="23">
        <f t="shared" si="61"/>
        <v>5.1278451299677785E-2</v>
      </c>
      <c r="L324" s="67"/>
      <c r="M324" s="23"/>
      <c r="N324" s="74"/>
      <c r="O324" s="60"/>
      <c r="P324" s="60"/>
      <c r="Q324" s="60"/>
      <c r="R324" s="60"/>
    </row>
    <row r="325" spans="2:18" x14ac:dyDescent="0.3">
      <c r="B325" s="8"/>
      <c r="C325" s="37" t="s">
        <v>466</v>
      </c>
      <c r="D325" s="53">
        <v>2850</v>
      </c>
      <c r="E325" s="36">
        <v>2</v>
      </c>
      <c r="F325" s="23">
        <v>0</v>
      </c>
      <c r="G325" s="23">
        <f t="shared" si="62"/>
        <v>1.9888667288039803E-4</v>
      </c>
      <c r="H325" s="23">
        <f t="shared" si="63"/>
        <v>5.3226879574184971E-4</v>
      </c>
      <c r="I325" s="23">
        <f t="shared" si="59"/>
        <v>0</v>
      </c>
      <c r="J325" s="23">
        <f t="shared" si="60"/>
        <v>7.3115546862224771E-4</v>
      </c>
      <c r="K325" s="23">
        <f t="shared" si="61"/>
        <v>4.8987416397690595E-2</v>
      </c>
      <c r="L325" s="67"/>
      <c r="M325" s="23"/>
      <c r="N325" s="74"/>
      <c r="O325" s="60"/>
      <c r="P325" s="60"/>
      <c r="Q325" s="60"/>
      <c r="R325" s="60"/>
    </row>
    <row r="326" spans="2:18" x14ac:dyDescent="0.3">
      <c r="B326" s="34"/>
      <c r="C326" s="59" t="s">
        <v>135</v>
      </c>
      <c r="D326" s="38">
        <v>9310</v>
      </c>
      <c r="E326" s="36">
        <v>3</v>
      </c>
      <c r="F326" s="23"/>
      <c r="G326" s="23">
        <f t="shared" si="62"/>
        <v>6.4969646474263365E-4</v>
      </c>
      <c r="H326" s="23">
        <f t="shared" si="63"/>
        <v>7.9840319361277462E-4</v>
      </c>
      <c r="I326" s="23">
        <f t="shared" si="59"/>
        <v>0</v>
      </c>
      <c r="J326" s="23">
        <f t="shared" si="60"/>
        <v>1.4480996583554084E-3</v>
      </c>
      <c r="K326" s="23">
        <f t="shared" si="61"/>
        <v>9.7022677109812355E-2</v>
      </c>
      <c r="L326" s="67"/>
      <c r="M326" s="23"/>
      <c r="N326" s="74"/>
      <c r="O326" s="60"/>
      <c r="P326" s="60"/>
      <c r="Q326" s="60"/>
      <c r="R326" s="60"/>
    </row>
    <row r="327" spans="2:18" x14ac:dyDescent="0.3">
      <c r="B327" s="34"/>
      <c r="C327" s="37" t="s">
        <v>467</v>
      </c>
      <c r="D327" s="53">
        <v>14500</v>
      </c>
      <c r="E327" s="36">
        <v>1</v>
      </c>
      <c r="F327" s="23"/>
      <c r="G327" s="23">
        <f t="shared" si="62"/>
        <v>1.0118795637774638E-3</v>
      </c>
      <c r="H327" s="23">
        <f t="shared" si="63"/>
        <v>2.6613439787092486E-4</v>
      </c>
      <c r="I327" s="23">
        <f t="shared" si="59"/>
        <v>0</v>
      </c>
      <c r="J327" s="23">
        <f t="shared" si="60"/>
        <v>1.2780139616483887E-3</v>
      </c>
      <c r="K327" s="23">
        <f t="shared" si="61"/>
        <v>8.5626935430442044E-2</v>
      </c>
      <c r="L327" s="67"/>
      <c r="M327" s="23"/>
      <c r="N327" s="74"/>
      <c r="O327" s="60"/>
      <c r="P327" s="60"/>
      <c r="Q327" s="60"/>
      <c r="R327" s="60"/>
    </row>
    <row r="328" spans="2:18" x14ac:dyDescent="0.3">
      <c r="B328" s="34"/>
      <c r="C328" s="37" t="s">
        <v>179</v>
      </c>
      <c r="D328" s="53">
        <v>19350</v>
      </c>
      <c r="E328" s="36">
        <v>1</v>
      </c>
      <c r="F328" s="23"/>
      <c r="G328" s="23">
        <f t="shared" si="62"/>
        <v>1.35033583166165E-3</v>
      </c>
      <c r="H328" s="23">
        <f t="shared" si="63"/>
        <v>2.6613439787092486E-4</v>
      </c>
      <c r="I328" s="23">
        <f t="shared" si="59"/>
        <v>0</v>
      </c>
      <c r="J328" s="23">
        <f t="shared" si="60"/>
        <v>1.6164702295325749E-3</v>
      </c>
      <c r="K328" s="23">
        <f t="shared" si="61"/>
        <v>0.10830350537868251</v>
      </c>
      <c r="L328" s="67"/>
      <c r="M328" s="23"/>
      <c r="N328" s="74"/>
      <c r="O328" s="60"/>
      <c r="P328" s="60"/>
      <c r="Q328" s="60"/>
      <c r="R328" s="60"/>
    </row>
    <row r="329" spans="2:18" x14ac:dyDescent="0.3">
      <c r="B329" s="34"/>
      <c r="C329" s="36" t="s">
        <v>180</v>
      </c>
      <c r="D329" s="38">
        <v>15651.15</v>
      </c>
      <c r="E329" s="36">
        <v>5</v>
      </c>
      <c r="F329" s="23"/>
      <c r="G329" s="23">
        <f t="shared" si="62"/>
        <v>1.0922123334217689E-3</v>
      </c>
      <c r="H329" s="23">
        <f t="shared" si="63"/>
        <v>1.3306719893546241E-3</v>
      </c>
      <c r="I329" s="23">
        <f t="shared" si="59"/>
        <v>0</v>
      </c>
      <c r="J329" s="23">
        <f t="shared" si="60"/>
        <v>2.422884322776393E-3</v>
      </c>
      <c r="K329" s="23">
        <f t="shared" si="61"/>
        <v>0.16233324962601833</v>
      </c>
      <c r="L329" s="67"/>
      <c r="M329" s="23">
        <v>2</v>
      </c>
      <c r="N329" s="74">
        <v>1</v>
      </c>
      <c r="O329" s="60"/>
      <c r="P329" s="60"/>
      <c r="Q329" s="60"/>
      <c r="R329" s="60"/>
    </row>
    <row r="330" spans="2:18" x14ac:dyDescent="0.3">
      <c r="B330" s="34"/>
      <c r="C330" s="36" t="s">
        <v>181</v>
      </c>
      <c r="D330" s="38">
        <v>5607</v>
      </c>
      <c r="E330" s="36">
        <v>1</v>
      </c>
      <c r="F330" s="23"/>
      <c r="G330" s="23">
        <f t="shared" si="62"/>
        <v>3.912833595931199E-4</v>
      </c>
      <c r="H330" s="23">
        <f t="shared" si="63"/>
        <v>2.6613439787092486E-4</v>
      </c>
      <c r="I330" s="23">
        <f t="shared" si="59"/>
        <v>0</v>
      </c>
      <c r="J330" s="23">
        <f t="shared" si="60"/>
        <v>6.5741775746404481E-4</v>
      </c>
      <c r="K330" s="23">
        <f t="shared" si="61"/>
        <v>4.4046989750091005E-2</v>
      </c>
      <c r="L330" s="67"/>
      <c r="M330" s="23"/>
      <c r="N330" s="74"/>
      <c r="O330" s="60"/>
      <c r="P330" s="60"/>
      <c r="Q330" s="60"/>
      <c r="R330" s="60"/>
    </row>
    <row r="331" spans="2:18" x14ac:dyDescent="0.3">
      <c r="B331" s="34"/>
      <c r="C331" s="37" t="s">
        <v>468</v>
      </c>
      <c r="D331" s="53">
        <v>2500</v>
      </c>
      <c r="E331" s="36">
        <v>1</v>
      </c>
      <c r="F331" s="23"/>
      <c r="G331" s="23">
        <f t="shared" si="62"/>
        <v>1.7446199375473513E-4</v>
      </c>
      <c r="H331" s="23">
        <f t="shared" si="63"/>
        <v>2.6613439787092486E-4</v>
      </c>
      <c r="I331" s="23">
        <f t="shared" si="59"/>
        <v>0</v>
      </c>
      <c r="J331" s="23">
        <f t="shared" si="60"/>
        <v>4.4059639162565998E-4</v>
      </c>
      <c r="K331" s="23">
        <f t="shared" si="61"/>
        <v>2.951995823891922E-2</v>
      </c>
      <c r="L331" s="67"/>
      <c r="M331" s="23"/>
      <c r="N331" s="74"/>
      <c r="O331" s="60"/>
      <c r="P331" s="60"/>
      <c r="Q331" s="60"/>
      <c r="R331" s="60"/>
    </row>
    <row r="332" spans="2:18" x14ac:dyDescent="0.3">
      <c r="B332" s="8"/>
      <c r="C332" s="36" t="s">
        <v>183</v>
      </c>
      <c r="D332" s="38">
        <v>2250</v>
      </c>
      <c r="E332" s="36">
        <v>2</v>
      </c>
      <c r="F332" s="23">
        <v>0</v>
      </c>
      <c r="G332" s="23">
        <f t="shared" si="62"/>
        <v>1.5701579437926163E-4</v>
      </c>
      <c r="H332" s="23">
        <f t="shared" si="63"/>
        <v>5.3226879574184971E-4</v>
      </c>
      <c r="I332" s="23">
        <f t="shared" si="59"/>
        <v>0</v>
      </c>
      <c r="J332" s="23">
        <f t="shared" si="60"/>
        <v>6.8928459012111134E-4</v>
      </c>
      <c r="K332" s="23">
        <f t="shared" si="61"/>
        <v>4.6182067538114463E-2</v>
      </c>
      <c r="L332" s="67"/>
      <c r="M332" s="23"/>
      <c r="N332" s="74"/>
      <c r="O332" s="60"/>
      <c r="P332" s="60"/>
      <c r="Q332" s="60"/>
      <c r="R332" s="60"/>
    </row>
    <row r="333" spans="2:18" x14ac:dyDescent="0.3">
      <c r="B333" s="8"/>
      <c r="C333" s="36" t="s">
        <v>184</v>
      </c>
      <c r="D333" s="38">
        <v>4589</v>
      </c>
      <c r="E333" s="36">
        <v>1</v>
      </c>
      <c r="F333" s="23">
        <v>0</v>
      </c>
      <c r="G333" s="23">
        <f t="shared" si="62"/>
        <v>3.202424357361918E-4</v>
      </c>
      <c r="H333" s="23">
        <f t="shared" si="63"/>
        <v>2.6613439787092486E-4</v>
      </c>
      <c r="I333" s="23">
        <f t="shared" si="59"/>
        <v>0</v>
      </c>
      <c r="J333" s="23">
        <f t="shared" si="60"/>
        <v>5.8637683360711671E-4</v>
      </c>
      <c r="K333" s="23">
        <f t="shared" si="61"/>
        <v>3.9287247851676817E-2</v>
      </c>
      <c r="L333" s="67"/>
      <c r="M333" s="23"/>
      <c r="N333" s="74"/>
      <c r="O333" s="60"/>
      <c r="P333" s="60"/>
      <c r="Q333" s="60"/>
      <c r="R333" s="60"/>
    </row>
    <row r="334" spans="2:18" x14ac:dyDescent="0.3">
      <c r="B334" s="28" t="s">
        <v>7</v>
      </c>
      <c r="C334" s="25"/>
      <c r="D334" s="26">
        <f>SUM(D284:D333)</f>
        <v>829585.45000000019</v>
      </c>
      <c r="E334" s="24">
        <f>SUM(E284:E333)</f>
        <v>207</v>
      </c>
      <c r="F334" s="32">
        <f>SUM(F284:F333)</f>
        <v>0</v>
      </c>
      <c r="G334" s="32"/>
      <c r="H334" s="32"/>
      <c r="I334" s="32"/>
      <c r="J334" s="32">
        <f>SUM(J284:J333)</f>
        <v>0.11298227299804905</v>
      </c>
      <c r="K334" s="32">
        <f>SUM(K284:K333)</f>
        <v>7.5698122908692866</v>
      </c>
      <c r="L334" s="69">
        <f>SUM(L284:L333)</f>
        <v>8</v>
      </c>
      <c r="M334" s="32">
        <v>21</v>
      </c>
      <c r="N334" s="32">
        <f t="shared" ref="N334" si="64">SUM(N284:N333)</f>
        <v>11</v>
      </c>
      <c r="O334" s="60"/>
      <c r="P334" s="60"/>
      <c r="Q334" s="60"/>
      <c r="R334" s="60"/>
    </row>
    <row r="335" spans="2:18" x14ac:dyDescent="0.3">
      <c r="F335" s="23"/>
      <c r="G335" s="23"/>
      <c r="H335" s="23"/>
      <c r="I335" s="23"/>
      <c r="J335" s="23"/>
      <c r="K335" s="23"/>
      <c r="L335" s="67"/>
      <c r="M335" s="23"/>
      <c r="N335" s="74"/>
      <c r="O335" s="60"/>
      <c r="P335" s="60"/>
      <c r="Q335" s="60"/>
      <c r="R335" s="60"/>
    </row>
    <row r="336" spans="2:18" x14ac:dyDescent="0.3">
      <c r="B336" s="5" t="s">
        <v>185</v>
      </c>
      <c r="C336" s="36" t="s">
        <v>469</v>
      </c>
      <c r="D336" s="38">
        <v>13500</v>
      </c>
      <c r="E336" s="36">
        <v>1</v>
      </c>
      <c r="F336" s="23">
        <v>0</v>
      </c>
      <c r="G336" s="23">
        <f t="shared" ref="G336:G348" si="65">0.35*D336/$D$456</f>
        <v>9.4209476627556978E-4</v>
      </c>
      <c r="H336" s="23">
        <f t="shared" ref="H336:H348" si="66">0.4*E336/$E$456</f>
        <v>2.6613439787092486E-4</v>
      </c>
      <c r="I336" s="23">
        <f t="shared" ref="I336:I343" si="67">0.25*F336/$F$456</f>
        <v>0</v>
      </c>
      <c r="J336" s="23">
        <f>G336+H336+I336</f>
        <v>1.2082291641464947E-3</v>
      </c>
      <c r="K336" s="23">
        <f>J336*67</f>
        <v>8.095135399781514E-2</v>
      </c>
      <c r="L336" s="67"/>
      <c r="M336" s="23"/>
      <c r="N336" s="74"/>
      <c r="O336" s="60"/>
      <c r="P336" s="60"/>
      <c r="Q336" s="60"/>
      <c r="R336" s="60"/>
    </row>
    <row r="337" spans="2:18" x14ac:dyDescent="0.3">
      <c r="B337" s="8"/>
      <c r="C337" s="36" t="s">
        <v>186</v>
      </c>
      <c r="D337" s="38">
        <f>9605+2150</f>
        <v>11755</v>
      </c>
      <c r="E337" s="36">
        <v>3</v>
      </c>
      <c r="F337" s="23">
        <v>0</v>
      </c>
      <c r="G337" s="23">
        <f t="shared" si="65"/>
        <v>8.2032029463476464E-4</v>
      </c>
      <c r="H337" s="23">
        <f t="shared" si="66"/>
        <v>7.9840319361277462E-4</v>
      </c>
      <c r="I337" s="23">
        <f t="shared" si="67"/>
        <v>0</v>
      </c>
      <c r="J337" s="23">
        <f t="shared" ref="J337:J348" si="68">G337+H337+I337</f>
        <v>1.6187234882475393E-3</v>
      </c>
      <c r="K337" s="23">
        <f t="shared" ref="K337:K348" si="69">J337*67</f>
        <v>0.10845447371258513</v>
      </c>
      <c r="L337" s="67"/>
      <c r="M337" s="23"/>
      <c r="N337" s="74"/>
      <c r="O337" s="60"/>
      <c r="P337" s="60"/>
      <c r="Q337" s="60"/>
      <c r="R337" s="60"/>
    </row>
    <row r="338" spans="2:18" x14ac:dyDescent="0.3">
      <c r="B338" s="8"/>
      <c r="C338" s="36" t="s">
        <v>470</v>
      </c>
      <c r="D338" s="38">
        <f>45449+7938</f>
        <v>53387</v>
      </c>
      <c r="E338" s="36">
        <v>13</v>
      </c>
      <c r="F338" s="23">
        <v>0</v>
      </c>
      <c r="G338" s="23">
        <f t="shared" si="65"/>
        <v>3.7256009842336173E-3</v>
      </c>
      <c r="H338" s="23">
        <f t="shared" si="66"/>
        <v>3.4597471723220225E-3</v>
      </c>
      <c r="I338" s="23">
        <f t="shared" si="67"/>
        <v>0</v>
      </c>
      <c r="J338" s="23">
        <f t="shared" si="68"/>
        <v>7.1853481565556394E-3</v>
      </c>
      <c r="K338" s="23">
        <f t="shared" si="69"/>
        <v>0.48141832648922783</v>
      </c>
      <c r="L338" s="67">
        <v>1</v>
      </c>
      <c r="M338" s="23"/>
      <c r="N338" s="74"/>
      <c r="O338" s="60"/>
      <c r="P338" s="60"/>
      <c r="Q338" s="60"/>
      <c r="R338" s="60"/>
    </row>
    <row r="339" spans="2:18" x14ac:dyDescent="0.3">
      <c r="B339" s="8"/>
      <c r="C339" s="36" t="s">
        <v>282</v>
      </c>
      <c r="D339" s="36">
        <v>5850</v>
      </c>
      <c r="E339" s="36">
        <v>2</v>
      </c>
      <c r="F339" s="23">
        <v>0</v>
      </c>
      <c r="G339" s="23">
        <f t="shared" si="65"/>
        <v>4.0824106538608017E-4</v>
      </c>
      <c r="H339" s="23">
        <f t="shared" si="66"/>
        <v>5.3226879574184971E-4</v>
      </c>
      <c r="I339" s="23">
        <f t="shared" si="67"/>
        <v>0</v>
      </c>
      <c r="J339" s="23">
        <f t="shared" si="68"/>
        <v>9.4050986112792989E-4</v>
      </c>
      <c r="K339" s="23">
        <f t="shared" si="69"/>
        <v>6.3014160695571309E-2</v>
      </c>
      <c r="L339" s="67"/>
      <c r="M339" s="23"/>
      <c r="N339" s="74"/>
      <c r="O339" s="60"/>
      <c r="P339" s="60"/>
      <c r="Q339" s="60"/>
      <c r="R339" s="60"/>
    </row>
    <row r="340" spans="2:18" x14ac:dyDescent="0.3">
      <c r="B340" s="8"/>
      <c r="C340" s="36" t="s">
        <v>188</v>
      </c>
      <c r="D340" s="36">
        <f>13832+5192</f>
        <v>19024</v>
      </c>
      <c r="E340" s="36">
        <v>8</v>
      </c>
      <c r="F340" s="23">
        <v>0</v>
      </c>
      <c r="G340" s="23">
        <f t="shared" si="65"/>
        <v>1.3275859876760324E-3</v>
      </c>
      <c r="H340" s="23">
        <f t="shared" si="66"/>
        <v>2.1290751829673988E-3</v>
      </c>
      <c r="I340" s="23">
        <f t="shared" si="67"/>
        <v>0</v>
      </c>
      <c r="J340" s="23">
        <f t="shared" si="68"/>
        <v>3.4566611706434314E-3</v>
      </c>
      <c r="K340" s="23">
        <f t="shared" si="69"/>
        <v>0.23159629843310992</v>
      </c>
      <c r="L340" s="67">
        <v>0</v>
      </c>
      <c r="M340" s="73">
        <v>1</v>
      </c>
      <c r="N340" s="73">
        <v>0</v>
      </c>
      <c r="O340" s="60"/>
      <c r="P340" s="60"/>
      <c r="Q340" s="60"/>
      <c r="R340" s="60"/>
    </row>
    <row r="341" spans="2:18" x14ac:dyDescent="0.3">
      <c r="B341" s="8"/>
      <c r="C341" s="36" t="s">
        <v>189</v>
      </c>
      <c r="D341" s="38">
        <v>10400</v>
      </c>
      <c r="E341" s="36">
        <v>8</v>
      </c>
      <c r="F341" s="23">
        <v>0</v>
      </c>
      <c r="G341" s="23">
        <f t="shared" si="65"/>
        <v>7.2576189401969812E-4</v>
      </c>
      <c r="H341" s="23">
        <f t="shared" si="66"/>
        <v>2.1290751829673988E-3</v>
      </c>
      <c r="I341" s="23">
        <f t="shared" si="67"/>
        <v>0</v>
      </c>
      <c r="J341" s="23">
        <f t="shared" si="68"/>
        <v>2.8548370769870971E-3</v>
      </c>
      <c r="K341" s="23">
        <f t="shared" si="69"/>
        <v>0.19127408415813552</v>
      </c>
      <c r="L341" s="75">
        <v>1</v>
      </c>
      <c r="M341" s="23"/>
      <c r="N341" s="74"/>
      <c r="O341" s="60"/>
      <c r="P341" s="60"/>
      <c r="Q341" s="60"/>
      <c r="R341" s="60"/>
    </row>
    <row r="342" spans="2:18" x14ac:dyDescent="0.3">
      <c r="B342" s="8"/>
      <c r="C342" s="36" t="s">
        <v>190</v>
      </c>
      <c r="D342" s="38">
        <f>16499+5112</f>
        <v>21611</v>
      </c>
      <c r="E342" s="36">
        <v>5</v>
      </c>
      <c r="F342" s="23">
        <v>0</v>
      </c>
      <c r="G342" s="23">
        <f t="shared" si="65"/>
        <v>1.5081192588134323E-3</v>
      </c>
      <c r="H342" s="23">
        <f t="shared" si="66"/>
        <v>1.3306719893546241E-3</v>
      </c>
      <c r="I342" s="23">
        <f t="shared" si="67"/>
        <v>0</v>
      </c>
      <c r="J342" s="23">
        <f t="shared" si="68"/>
        <v>2.8387912481680566E-3</v>
      </c>
      <c r="K342" s="23">
        <f t="shared" si="69"/>
        <v>0.1901990136272598</v>
      </c>
      <c r="L342" s="67"/>
      <c r="M342" s="23"/>
      <c r="N342" s="74"/>
      <c r="O342" s="60"/>
      <c r="P342" s="60"/>
      <c r="Q342" s="60"/>
      <c r="R342" s="60"/>
    </row>
    <row r="343" spans="2:18" x14ac:dyDescent="0.3">
      <c r="B343" s="8"/>
      <c r="C343" s="36" t="s">
        <v>471</v>
      </c>
      <c r="D343" s="36">
        <v>6200</v>
      </c>
      <c r="E343" s="36">
        <v>3</v>
      </c>
      <c r="F343" s="23">
        <v>0</v>
      </c>
      <c r="G343" s="23">
        <f t="shared" si="65"/>
        <v>4.3266574451174315E-4</v>
      </c>
      <c r="H343" s="23">
        <f t="shared" si="66"/>
        <v>7.9840319361277462E-4</v>
      </c>
      <c r="I343" s="23">
        <f t="shared" si="67"/>
        <v>0</v>
      </c>
      <c r="J343" s="23">
        <f t="shared" si="68"/>
        <v>1.2310689381245178E-3</v>
      </c>
      <c r="K343" s="23">
        <f t="shared" si="69"/>
        <v>8.24816188543427E-2</v>
      </c>
      <c r="L343" s="67"/>
      <c r="M343" s="23">
        <v>1</v>
      </c>
      <c r="N343" s="74">
        <v>0</v>
      </c>
      <c r="O343" s="60"/>
      <c r="P343" s="60"/>
      <c r="Q343" s="60"/>
      <c r="R343" s="60"/>
    </row>
    <row r="344" spans="2:18" x14ac:dyDescent="0.3">
      <c r="B344" s="34"/>
      <c r="C344" s="36" t="s">
        <v>191</v>
      </c>
      <c r="D344" s="36">
        <v>2700</v>
      </c>
      <c r="E344" s="36">
        <v>1</v>
      </c>
      <c r="F344" s="23">
        <v>0</v>
      </c>
      <c r="G344" s="23">
        <f t="shared" si="65"/>
        <v>1.8841895325511393E-4</v>
      </c>
      <c r="H344" s="23">
        <f t="shared" si="66"/>
        <v>2.6613439787092486E-4</v>
      </c>
      <c r="I344" s="23"/>
      <c r="J344" s="23">
        <f t="shared" si="68"/>
        <v>4.5455335112603879E-4</v>
      </c>
      <c r="K344" s="23">
        <f t="shared" si="69"/>
        <v>3.04550745254446E-2</v>
      </c>
      <c r="L344" s="67"/>
      <c r="M344" s="23"/>
      <c r="N344" s="74"/>
      <c r="O344" s="60"/>
      <c r="P344" s="60"/>
      <c r="Q344" s="60"/>
      <c r="R344" s="60"/>
    </row>
    <row r="345" spans="2:18" x14ac:dyDescent="0.3">
      <c r="B345" s="34"/>
      <c r="C345" s="36" t="s">
        <v>286</v>
      </c>
      <c r="D345" s="38">
        <v>8790</v>
      </c>
      <c r="E345" s="36">
        <v>3</v>
      </c>
      <c r="F345" s="23">
        <v>0</v>
      </c>
      <c r="G345" s="23">
        <f t="shared" si="65"/>
        <v>6.1340837004164876E-4</v>
      </c>
      <c r="H345" s="23">
        <f t="shared" si="66"/>
        <v>7.9840319361277462E-4</v>
      </c>
      <c r="I345" s="23"/>
      <c r="J345" s="23">
        <f t="shared" si="68"/>
        <v>1.4118115636544233E-3</v>
      </c>
      <c r="K345" s="23">
        <f t="shared" si="69"/>
        <v>9.4591374764846359E-2</v>
      </c>
      <c r="L345" s="67"/>
      <c r="M345" s="23"/>
      <c r="N345" s="74"/>
      <c r="O345" s="60"/>
      <c r="P345" s="60"/>
      <c r="Q345" s="60"/>
      <c r="R345" s="60"/>
    </row>
    <row r="346" spans="2:18" x14ac:dyDescent="0.3">
      <c r="B346" s="34"/>
      <c r="C346" s="36" t="s">
        <v>472</v>
      </c>
      <c r="D346" s="36">
        <v>2428</v>
      </c>
      <c r="E346" s="36">
        <v>1</v>
      </c>
      <c r="F346" s="23">
        <v>0</v>
      </c>
      <c r="G346" s="23">
        <f t="shared" si="65"/>
        <v>1.6943748833459876E-4</v>
      </c>
      <c r="H346" s="23">
        <f t="shared" si="66"/>
        <v>2.6613439787092486E-4</v>
      </c>
      <c r="I346" s="23"/>
      <c r="J346" s="23">
        <f t="shared" si="68"/>
        <v>4.3557188620552362E-4</v>
      </c>
      <c r="K346" s="23">
        <f t="shared" si="69"/>
        <v>2.9183316375770083E-2</v>
      </c>
      <c r="L346" s="67"/>
      <c r="M346" s="23"/>
      <c r="N346" s="74"/>
      <c r="O346" s="60"/>
      <c r="P346" s="60"/>
      <c r="Q346" s="60"/>
      <c r="R346" s="60"/>
    </row>
    <row r="347" spans="2:18" x14ac:dyDescent="0.3">
      <c r="B347" s="8"/>
      <c r="C347" s="36" t="s">
        <v>192</v>
      </c>
      <c r="D347" s="36">
        <f>4243+4260</f>
        <v>8503</v>
      </c>
      <c r="E347" s="36">
        <v>2</v>
      </c>
      <c r="F347" s="23">
        <v>0</v>
      </c>
      <c r="G347" s="23">
        <f t="shared" si="65"/>
        <v>5.9338013315860514E-4</v>
      </c>
      <c r="H347" s="23">
        <f t="shared" si="66"/>
        <v>5.3226879574184971E-4</v>
      </c>
      <c r="I347" s="23">
        <f>0.25*F347/$F$456</f>
        <v>0</v>
      </c>
      <c r="J347" s="23">
        <f t="shared" si="68"/>
        <v>1.1256489289004547E-3</v>
      </c>
      <c r="K347" s="23">
        <f t="shared" si="69"/>
        <v>7.5418478236330466E-2</v>
      </c>
      <c r="L347" s="67"/>
      <c r="M347" s="23"/>
      <c r="N347" s="74"/>
      <c r="O347" s="60"/>
      <c r="P347" s="60"/>
      <c r="Q347" s="60"/>
      <c r="R347" s="60"/>
    </row>
    <row r="348" spans="2:18" x14ac:dyDescent="0.3">
      <c r="B348" s="9"/>
      <c r="C348" s="36" t="s">
        <v>193</v>
      </c>
      <c r="D348" s="38">
        <v>3200</v>
      </c>
      <c r="E348" s="36">
        <v>2</v>
      </c>
      <c r="F348" s="23">
        <v>0</v>
      </c>
      <c r="G348" s="23">
        <f t="shared" si="65"/>
        <v>2.2331135200606098E-4</v>
      </c>
      <c r="H348" s="23">
        <f t="shared" si="66"/>
        <v>5.3226879574184971E-4</v>
      </c>
      <c r="I348" s="23">
        <f>0.25*F348/$F$456</f>
        <v>0</v>
      </c>
      <c r="J348" s="23">
        <f t="shared" si="68"/>
        <v>7.5558014774791075E-4</v>
      </c>
      <c r="K348" s="23">
        <f t="shared" si="69"/>
        <v>5.0623869899110018E-2</v>
      </c>
      <c r="L348" s="67"/>
      <c r="M348" s="23"/>
      <c r="N348" s="74"/>
      <c r="O348" s="60"/>
      <c r="P348" s="60"/>
      <c r="Q348" s="60"/>
      <c r="R348" s="60"/>
    </row>
    <row r="349" spans="2:18" x14ac:dyDescent="0.3">
      <c r="B349" s="24" t="s">
        <v>7</v>
      </c>
      <c r="C349" s="25"/>
      <c r="D349" s="26">
        <f>SUM(D336:D348)</f>
        <v>167348</v>
      </c>
      <c r="E349" s="24">
        <f>SUM(E336:E348)</f>
        <v>52</v>
      </c>
      <c r="F349" s="32">
        <f>SUM(F336:F348)</f>
        <v>0</v>
      </c>
      <c r="G349" s="32"/>
      <c r="H349" s="32"/>
      <c r="I349" s="32"/>
      <c r="J349" s="32">
        <f>SUM(J336:J348)</f>
        <v>2.5517334981635054E-2</v>
      </c>
      <c r="K349" s="32">
        <f>SUM(K336:K348)</f>
        <v>1.7096614437695485</v>
      </c>
      <c r="L349" s="69">
        <v>2</v>
      </c>
      <c r="M349" s="23">
        <v>2</v>
      </c>
      <c r="N349" s="74">
        <v>0</v>
      </c>
      <c r="O349" s="60"/>
      <c r="P349" s="60"/>
      <c r="Q349" s="60"/>
      <c r="R349" s="60"/>
    </row>
    <row r="350" spans="2:18" x14ac:dyDescent="0.3">
      <c r="F350" s="23"/>
      <c r="G350" s="23"/>
      <c r="H350" s="23"/>
      <c r="I350" s="23"/>
      <c r="J350" s="23"/>
      <c r="K350" s="23"/>
      <c r="L350" s="67"/>
      <c r="M350" s="23"/>
      <c r="N350" s="74"/>
      <c r="O350" s="60"/>
      <c r="P350" s="60"/>
      <c r="Q350" s="60"/>
      <c r="R350" s="60"/>
    </row>
    <row r="351" spans="2:18" x14ac:dyDescent="0.3">
      <c r="B351" s="79" t="s">
        <v>253</v>
      </c>
      <c r="C351" s="36" t="s">
        <v>473</v>
      </c>
      <c r="D351" s="36">
        <v>200</v>
      </c>
      <c r="E351" s="36">
        <v>1</v>
      </c>
      <c r="F351" s="23">
        <v>0</v>
      </c>
      <c r="G351" s="63">
        <f t="shared" ref="G351:G362" si="70">0.35*D351/$D$456</f>
        <v>1.3956959500378811E-5</v>
      </c>
      <c r="H351" s="23">
        <f t="shared" ref="H351:H362" si="71">0.4*E351/$E$456</f>
        <v>2.6613439787092486E-4</v>
      </c>
      <c r="I351" s="23">
        <f t="shared" ref="I351:I362" si="72">0.25*F351/$F$456</f>
        <v>0</v>
      </c>
      <c r="J351" s="23">
        <f>G351+H351+I351</f>
        <v>2.8009135737130366E-4</v>
      </c>
      <c r="K351" s="23">
        <f>J351*67</f>
        <v>1.8766120943877345E-2</v>
      </c>
      <c r="L351" s="67"/>
      <c r="M351" s="23"/>
      <c r="N351" s="74"/>
      <c r="O351" s="60"/>
      <c r="P351" s="60"/>
      <c r="Q351" s="60"/>
      <c r="R351" s="60"/>
    </row>
    <row r="352" spans="2:18" x14ac:dyDescent="0.3">
      <c r="B352" s="80"/>
      <c r="C352" s="1" t="s">
        <v>447</v>
      </c>
      <c r="D352" s="2">
        <f>8650+2300</f>
        <v>10950</v>
      </c>
      <c r="E352" s="36">
        <v>6</v>
      </c>
      <c r="F352" s="23">
        <v>0</v>
      </c>
      <c r="G352" s="23">
        <f t="shared" si="70"/>
        <v>7.641435326457398E-4</v>
      </c>
      <c r="H352" s="23">
        <f t="shared" si="71"/>
        <v>1.5968063872255492E-3</v>
      </c>
      <c r="I352" s="23">
        <f t="shared" si="72"/>
        <v>0</v>
      </c>
      <c r="J352" s="23">
        <f t="shared" ref="J352:J369" si="73">G352+H352+I352</f>
        <v>2.3609499198712892E-3</v>
      </c>
      <c r="K352" s="23">
        <f t="shared" ref="K352:K369" si="74">J352*67</f>
        <v>0.15818364463137638</v>
      </c>
      <c r="L352" s="67"/>
      <c r="M352" s="23"/>
      <c r="N352" s="74"/>
      <c r="O352" s="60"/>
      <c r="P352" s="60"/>
      <c r="Q352" s="60"/>
      <c r="R352" s="60"/>
    </row>
    <row r="353" spans="2:18" x14ac:dyDescent="0.3">
      <c r="B353" s="80"/>
      <c r="C353" s="1" t="s">
        <v>254</v>
      </c>
      <c r="D353" s="2">
        <v>600</v>
      </c>
      <c r="E353" s="36">
        <v>1</v>
      </c>
      <c r="F353" s="23">
        <v>0</v>
      </c>
      <c r="G353" s="63">
        <f t="shared" si="70"/>
        <v>4.1870878501136431E-5</v>
      </c>
      <c r="H353" s="23">
        <f t="shared" si="71"/>
        <v>2.6613439787092486E-4</v>
      </c>
      <c r="I353" s="23">
        <f t="shared" si="72"/>
        <v>0</v>
      </c>
      <c r="J353" s="23">
        <f t="shared" si="73"/>
        <v>3.0800527637206128E-4</v>
      </c>
      <c r="K353" s="23">
        <f t="shared" si="74"/>
        <v>2.0636353516928104E-2</v>
      </c>
      <c r="L353" s="67"/>
      <c r="M353" s="23">
        <v>1</v>
      </c>
      <c r="N353" s="74">
        <v>0</v>
      </c>
      <c r="O353" s="60"/>
      <c r="P353" s="60"/>
      <c r="Q353" s="60"/>
      <c r="R353" s="60"/>
    </row>
    <row r="354" spans="2:18" x14ac:dyDescent="0.3">
      <c r="B354" s="80"/>
      <c r="C354" s="36" t="s">
        <v>255</v>
      </c>
      <c r="D354" s="38">
        <f>25430+1440</f>
        <v>26870</v>
      </c>
      <c r="E354" s="36">
        <v>15</v>
      </c>
      <c r="F354" s="23">
        <v>0</v>
      </c>
      <c r="G354" s="23">
        <f t="shared" si="70"/>
        <v>1.8751175088758932E-3</v>
      </c>
      <c r="H354" s="23">
        <f t="shared" si="71"/>
        <v>3.9920159680638719E-3</v>
      </c>
      <c r="I354" s="23">
        <f t="shared" si="72"/>
        <v>0</v>
      </c>
      <c r="J354" s="23">
        <f t="shared" si="73"/>
        <v>5.8671334769397655E-3</v>
      </c>
      <c r="K354" s="23">
        <f t="shared" si="74"/>
        <v>0.39309794295496431</v>
      </c>
      <c r="L354" s="67"/>
      <c r="M354" s="23">
        <v>1</v>
      </c>
      <c r="N354" s="74">
        <v>1</v>
      </c>
      <c r="O354" s="60"/>
      <c r="P354" s="60"/>
      <c r="Q354" s="60"/>
      <c r="R354" s="60"/>
    </row>
    <row r="355" spans="2:18" x14ac:dyDescent="0.3">
      <c r="B355" s="80"/>
      <c r="C355" s="36" t="s">
        <v>256</v>
      </c>
      <c r="D355" s="36">
        <f>3650+2700</f>
        <v>6350</v>
      </c>
      <c r="E355" s="36">
        <v>2</v>
      </c>
      <c r="F355" s="23">
        <v>0</v>
      </c>
      <c r="G355" s="23">
        <f t="shared" si="70"/>
        <v>4.4313346413702722E-4</v>
      </c>
      <c r="H355" s="23">
        <f t="shared" si="71"/>
        <v>5.3226879574184971E-4</v>
      </c>
      <c r="I355" s="23">
        <f t="shared" si="72"/>
        <v>0</v>
      </c>
      <c r="J355" s="23">
        <f t="shared" si="73"/>
        <v>9.7540225987887688E-4</v>
      </c>
      <c r="K355" s="23">
        <f t="shared" si="74"/>
        <v>6.5351951411884754E-2</v>
      </c>
      <c r="L355" s="67"/>
      <c r="M355" s="23"/>
      <c r="N355" s="74"/>
      <c r="O355" s="60"/>
      <c r="P355" s="60"/>
      <c r="Q355" s="60"/>
      <c r="R355" s="60"/>
    </row>
    <row r="356" spans="2:18" x14ac:dyDescent="0.3">
      <c r="B356" s="80"/>
      <c r="C356" s="36" t="s">
        <v>257</v>
      </c>
      <c r="D356" s="38">
        <v>7575</v>
      </c>
      <c r="E356" s="36">
        <v>2</v>
      </c>
      <c r="F356" s="23">
        <v>0</v>
      </c>
      <c r="G356" s="23">
        <f t="shared" si="70"/>
        <v>5.2861984107684741E-4</v>
      </c>
      <c r="H356" s="23">
        <f t="shared" si="71"/>
        <v>5.3226879574184971E-4</v>
      </c>
      <c r="I356" s="23">
        <f t="shared" si="72"/>
        <v>0</v>
      </c>
      <c r="J356" s="23">
        <f t="shared" si="73"/>
        <v>1.060888636818697E-3</v>
      </c>
      <c r="K356" s="23">
        <f t="shared" si="74"/>
        <v>7.1079538666852696E-2</v>
      </c>
      <c r="L356" s="67"/>
      <c r="M356" s="23"/>
      <c r="N356" s="74"/>
      <c r="O356" s="60"/>
      <c r="P356" s="60"/>
      <c r="Q356" s="60"/>
      <c r="R356" s="60"/>
    </row>
    <row r="357" spans="2:18" x14ac:dyDescent="0.3">
      <c r="B357" s="80"/>
      <c r="C357" s="36" t="s">
        <v>258</v>
      </c>
      <c r="D357" s="38">
        <f>1625+2560</f>
        <v>4185</v>
      </c>
      <c r="E357" s="36">
        <v>4</v>
      </c>
      <c r="F357" s="23">
        <v>0</v>
      </c>
      <c r="G357" s="23">
        <f t="shared" si="70"/>
        <v>2.9204937754542663E-4</v>
      </c>
      <c r="H357" s="23">
        <f t="shared" si="71"/>
        <v>1.0645375914836994E-3</v>
      </c>
      <c r="I357" s="23">
        <f t="shared" si="72"/>
        <v>0</v>
      </c>
      <c r="J357" s="23">
        <f t="shared" si="73"/>
        <v>1.3565869690291259E-3</v>
      </c>
      <c r="K357" s="23">
        <f t="shared" si="74"/>
        <v>9.0891326924951443E-2</v>
      </c>
      <c r="L357" s="67"/>
      <c r="M357" s="23">
        <v>1</v>
      </c>
      <c r="N357" s="74">
        <v>0</v>
      </c>
      <c r="O357" s="60"/>
      <c r="P357" s="60"/>
      <c r="Q357" s="60"/>
      <c r="R357" s="60"/>
    </row>
    <row r="358" spans="2:18" x14ac:dyDescent="0.3">
      <c r="B358" s="80"/>
      <c r="C358" s="40" t="s">
        <v>474</v>
      </c>
      <c r="D358" s="40">
        <v>450</v>
      </c>
      <c r="E358" s="42">
        <v>1</v>
      </c>
      <c r="F358" s="23">
        <v>0</v>
      </c>
      <c r="G358" s="63">
        <f t="shared" si="70"/>
        <v>3.1403158875852325E-5</v>
      </c>
      <c r="H358" s="23">
        <f t="shared" si="71"/>
        <v>2.6613439787092486E-4</v>
      </c>
      <c r="I358" s="23">
        <f t="shared" si="72"/>
        <v>0</v>
      </c>
      <c r="J358" s="23">
        <f t="shared" si="73"/>
        <v>2.9753755674677716E-4</v>
      </c>
      <c r="K358" s="23">
        <f t="shared" si="74"/>
        <v>1.9935016302034071E-2</v>
      </c>
      <c r="L358" s="67"/>
      <c r="M358" s="23"/>
      <c r="N358" s="74"/>
      <c r="O358" s="60"/>
      <c r="P358" s="60"/>
      <c r="Q358" s="60"/>
      <c r="R358" s="60"/>
    </row>
    <row r="359" spans="2:18" x14ac:dyDescent="0.3">
      <c r="B359" s="80"/>
      <c r="C359" s="37" t="s">
        <v>475</v>
      </c>
      <c r="D359" s="37">
        <v>60</v>
      </c>
      <c r="E359" s="42">
        <v>1</v>
      </c>
      <c r="F359" s="23">
        <v>0</v>
      </c>
      <c r="G359" s="63">
        <f t="shared" si="70"/>
        <v>4.1870878501136429E-6</v>
      </c>
      <c r="H359" s="23">
        <f t="shared" si="71"/>
        <v>2.6613439787092486E-4</v>
      </c>
      <c r="I359" s="23">
        <f t="shared" si="72"/>
        <v>0</v>
      </c>
      <c r="J359" s="23">
        <f t="shared" si="73"/>
        <v>2.7032148572103849E-4</v>
      </c>
      <c r="K359" s="23">
        <f t="shared" si="74"/>
        <v>1.8111539543309581E-2</v>
      </c>
      <c r="L359" s="67"/>
      <c r="M359" s="23"/>
      <c r="N359" s="74"/>
      <c r="O359" s="60"/>
      <c r="P359" s="60"/>
      <c r="Q359" s="60"/>
      <c r="R359" s="60"/>
    </row>
    <row r="360" spans="2:18" x14ac:dyDescent="0.3">
      <c r="B360" s="80"/>
      <c r="C360" s="36" t="s">
        <v>476</v>
      </c>
      <c r="D360" s="38">
        <f>240+4686</f>
        <v>4926</v>
      </c>
      <c r="E360" s="36">
        <v>5</v>
      </c>
      <c r="F360" s="23">
        <v>0</v>
      </c>
      <c r="G360" s="23">
        <f t="shared" si="70"/>
        <v>3.4375991249433011E-4</v>
      </c>
      <c r="H360" s="23">
        <f t="shared" si="71"/>
        <v>1.3306719893546241E-3</v>
      </c>
      <c r="I360" s="23">
        <f t="shared" si="72"/>
        <v>0</v>
      </c>
      <c r="J360" s="23">
        <f t="shared" si="73"/>
        <v>1.6744319018489541E-3</v>
      </c>
      <c r="K360" s="23">
        <f t="shared" si="74"/>
        <v>0.11218693742387993</v>
      </c>
      <c r="L360" s="67"/>
      <c r="M360" s="23"/>
      <c r="N360" s="74"/>
      <c r="O360" s="60"/>
      <c r="P360" s="60"/>
      <c r="Q360" s="60"/>
      <c r="R360" s="60"/>
    </row>
    <row r="361" spans="2:18" x14ac:dyDescent="0.3">
      <c r="B361" s="80"/>
      <c r="C361" s="36" t="s">
        <v>245</v>
      </c>
      <c r="D361" s="38">
        <v>1080</v>
      </c>
      <c r="E361" s="36">
        <v>1</v>
      </c>
      <c r="F361" s="23">
        <v>0</v>
      </c>
      <c r="G361" s="63">
        <f t="shared" si="70"/>
        <v>7.5367581302045574E-5</v>
      </c>
      <c r="H361" s="23">
        <f t="shared" si="71"/>
        <v>2.6613439787092486E-4</v>
      </c>
      <c r="I361" s="23">
        <f t="shared" si="72"/>
        <v>0</v>
      </c>
      <c r="J361" s="23">
        <f t="shared" si="73"/>
        <v>3.4150197917297043E-4</v>
      </c>
      <c r="K361" s="23">
        <f t="shared" si="74"/>
        <v>2.2880632604589019E-2</v>
      </c>
      <c r="L361" s="67"/>
      <c r="M361" s="23"/>
      <c r="N361" s="74"/>
      <c r="O361" s="60"/>
      <c r="P361" s="60"/>
      <c r="Q361" s="60"/>
      <c r="R361" s="60"/>
    </row>
    <row r="362" spans="2:18" x14ac:dyDescent="0.3">
      <c r="B362" s="80"/>
      <c r="C362" s="36" t="s">
        <v>266</v>
      </c>
      <c r="D362" s="36">
        <v>33105</v>
      </c>
      <c r="E362" s="36">
        <v>4</v>
      </c>
      <c r="F362" s="23">
        <v>0</v>
      </c>
      <c r="G362" s="23">
        <f t="shared" si="70"/>
        <v>2.3102257213002027E-3</v>
      </c>
      <c r="H362" s="23">
        <f t="shared" si="71"/>
        <v>1.0645375914836994E-3</v>
      </c>
      <c r="I362" s="23">
        <f t="shared" si="72"/>
        <v>0</v>
      </c>
      <c r="J362" s="23">
        <f t="shared" si="73"/>
        <v>3.3747633127839023E-3</v>
      </c>
      <c r="K362" s="23">
        <f t="shared" si="74"/>
        <v>0.22610914195652146</v>
      </c>
      <c r="L362" s="67"/>
      <c r="M362" s="23">
        <v>1</v>
      </c>
      <c r="N362" s="74">
        <v>1</v>
      </c>
      <c r="O362" s="60"/>
      <c r="P362" s="60"/>
      <c r="Q362" s="60"/>
      <c r="R362" s="60"/>
    </row>
    <row r="363" spans="2:18" x14ac:dyDescent="0.3">
      <c r="B363" s="80"/>
      <c r="C363" s="35" t="s">
        <v>477</v>
      </c>
      <c r="D363" s="35">
        <v>3000</v>
      </c>
      <c r="E363" s="36">
        <v>1</v>
      </c>
      <c r="F363" s="23">
        <v>0</v>
      </c>
      <c r="G363" s="23">
        <f t="shared" ref="G363:G369" si="75">0.35*D363/$D$456</f>
        <v>2.0935439250568217E-4</v>
      </c>
      <c r="H363" s="23">
        <f t="shared" ref="H363:H369" si="76">0.4*E363/$E$456</f>
        <v>2.6613439787092486E-4</v>
      </c>
      <c r="I363" s="23"/>
      <c r="J363" s="23">
        <f t="shared" si="73"/>
        <v>4.7548879037660703E-4</v>
      </c>
      <c r="K363" s="23">
        <f t="shared" si="74"/>
        <v>3.1857748955232669E-2</v>
      </c>
      <c r="L363" s="67"/>
      <c r="M363" s="23"/>
      <c r="N363" s="74"/>
      <c r="O363" s="60"/>
      <c r="P363" s="60"/>
      <c r="Q363" s="60"/>
      <c r="R363" s="60"/>
    </row>
    <row r="364" spans="2:18" x14ac:dyDescent="0.3">
      <c r="B364" s="80"/>
      <c r="C364" s="36" t="s">
        <v>259</v>
      </c>
      <c r="D364" s="38">
        <f>26646.25+9250</f>
        <v>35896.25</v>
      </c>
      <c r="E364" s="36">
        <v>15</v>
      </c>
      <c r="F364" s="23">
        <v>0</v>
      </c>
      <c r="G364" s="23">
        <f t="shared" si="75"/>
        <v>2.5050125373273645E-3</v>
      </c>
      <c r="H364" s="23">
        <f t="shared" si="76"/>
        <v>3.9920159680638719E-3</v>
      </c>
      <c r="I364" s="23"/>
      <c r="J364" s="23">
        <f t="shared" si="73"/>
        <v>6.497028505391236E-3</v>
      </c>
      <c r="K364" s="23">
        <f t="shared" si="74"/>
        <v>0.43530090986121284</v>
      </c>
      <c r="L364" s="67">
        <v>1</v>
      </c>
      <c r="M364" s="23"/>
      <c r="N364" s="74"/>
      <c r="O364" s="60"/>
      <c r="P364" s="60"/>
      <c r="Q364" s="60"/>
      <c r="R364" s="60"/>
    </row>
    <row r="365" spans="2:18" x14ac:dyDescent="0.3">
      <c r="B365" s="80"/>
      <c r="C365" s="40" t="s">
        <v>478</v>
      </c>
      <c r="D365" s="40">
        <v>1320</v>
      </c>
      <c r="E365" s="42">
        <v>1</v>
      </c>
      <c r="F365" s="23">
        <v>0</v>
      </c>
      <c r="G365" s="63">
        <f t="shared" si="75"/>
        <v>9.2115932702500135E-5</v>
      </c>
      <c r="H365" s="23">
        <f t="shared" si="76"/>
        <v>2.6613439787092486E-4</v>
      </c>
      <c r="I365" s="23"/>
      <c r="J365" s="23">
        <f t="shared" si="73"/>
        <v>3.5825033057342498E-4</v>
      </c>
      <c r="K365" s="23">
        <f t="shared" si="74"/>
        <v>2.4002772148419473E-2</v>
      </c>
      <c r="L365" s="67"/>
      <c r="M365" s="23"/>
      <c r="N365" s="74"/>
      <c r="O365" s="60"/>
      <c r="P365" s="60"/>
      <c r="Q365" s="60"/>
      <c r="R365" s="60"/>
    </row>
    <row r="366" spans="2:18" x14ac:dyDescent="0.3">
      <c r="B366" s="80"/>
      <c r="C366" s="36" t="s">
        <v>479</v>
      </c>
      <c r="D366" s="36">
        <v>750</v>
      </c>
      <c r="E366" s="36">
        <v>1</v>
      </c>
      <c r="F366" s="23">
        <v>0</v>
      </c>
      <c r="G366" s="63">
        <f t="shared" si="75"/>
        <v>5.2338598126420543E-5</v>
      </c>
      <c r="H366" s="23">
        <f t="shared" si="76"/>
        <v>2.6613439787092486E-4</v>
      </c>
      <c r="I366" s="23"/>
      <c r="J366" s="23">
        <f t="shared" si="73"/>
        <v>3.184729959973454E-4</v>
      </c>
      <c r="K366" s="23">
        <f t="shared" si="74"/>
        <v>2.1337690731822141E-2</v>
      </c>
      <c r="L366" s="67"/>
      <c r="M366" s="23"/>
      <c r="N366" s="74"/>
      <c r="O366" s="60"/>
      <c r="P366" s="60"/>
      <c r="Q366" s="60"/>
      <c r="R366" s="60"/>
    </row>
    <row r="367" spans="2:18" x14ac:dyDescent="0.3">
      <c r="B367" s="80"/>
      <c r="C367" s="36" t="s">
        <v>260</v>
      </c>
      <c r="D367" s="38">
        <f>9000+14240</f>
        <v>23240</v>
      </c>
      <c r="E367" s="36">
        <v>20</v>
      </c>
      <c r="F367" s="23">
        <v>0</v>
      </c>
      <c r="G367" s="23">
        <f t="shared" si="75"/>
        <v>1.6217986939440177E-3</v>
      </c>
      <c r="H367" s="23">
        <f t="shared" si="76"/>
        <v>5.3226879574184965E-3</v>
      </c>
      <c r="I367" s="23">
        <f>0.25*F367/$F$456</f>
        <v>0</v>
      </c>
      <c r="J367" s="23">
        <f t="shared" si="73"/>
        <v>6.944486651362514E-3</v>
      </c>
      <c r="K367" s="23">
        <f t="shared" si="74"/>
        <v>0.46528060564128843</v>
      </c>
      <c r="L367" s="67">
        <v>1</v>
      </c>
      <c r="M367" s="23"/>
      <c r="N367" s="74"/>
      <c r="O367" s="60"/>
      <c r="P367" s="60"/>
      <c r="Q367" s="60"/>
      <c r="R367" s="60"/>
    </row>
    <row r="368" spans="2:18" x14ac:dyDescent="0.3">
      <c r="B368" s="80"/>
      <c r="C368" s="36" t="s">
        <v>261</v>
      </c>
      <c r="D368" s="38">
        <v>7110</v>
      </c>
      <c r="E368" s="36">
        <v>1</v>
      </c>
      <c r="F368" s="23">
        <v>0</v>
      </c>
      <c r="G368" s="23">
        <f t="shared" si="75"/>
        <v>4.9616991023846671E-4</v>
      </c>
      <c r="H368" s="23">
        <f t="shared" si="76"/>
        <v>2.6613439787092486E-4</v>
      </c>
      <c r="I368" s="23">
        <f>0.25*F368/$F$456</f>
        <v>0</v>
      </c>
      <c r="J368" s="23">
        <f t="shared" si="73"/>
        <v>7.6230430810939162E-4</v>
      </c>
      <c r="K368" s="23">
        <f t="shared" si="74"/>
        <v>5.1074388643329235E-2</v>
      </c>
      <c r="L368" s="67"/>
      <c r="M368" s="23"/>
      <c r="N368" s="74"/>
      <c r="O368" s="60"/>
      <c r="P368" s="60"/>
      <c r="Q368" s="60"/>
      <c r="R368" s="60"/>
    </row>
    <row r="369" spans="2:18" x14ac:dyDescent="0.3">
      <c r="B369" s="81"/>
      <c r="C369" s="36" t="s">
        <v>156</v>
      </c>
      <c r="D369" s="18">
        <v>0</v>
      </c>
      <c r="E369" s="10">
        <v>0</v>
      </c>
      <c r="F369" s="23">
        <v>1</v>
      </c>
      <c r="G369" s="23">
        <f t="shared" si="75"/>
        <v>0</v>
      </c>
      <c r="H369" s="23">
        <f t="shared" si="76"/>
        <v>0</v>
      </c>
      <c r="I369" s="23">
        <f>0.25*F369/$F$456</f>
        <v>1.1363636363636364E-2</v>
      </c>
      <c r="J369" s="23">
        <f t="shared" si="73"/>
        <v>1.1363636363636364E-2</v>
      </c>
      <c r="K369" s="23">
        <f t="shared" si="74"/>
        <v>0.76136363636363635</v>
      </c>
      <c r="L369" s="67">
        <v>1</v>
      </c>
      <c r="M369" s="23">
        <v>1</v>
      </c>
      <c r="N369" s="74">
        <v>1</v>
      </c>
      <c r="O369" s="60"/>
      <c r="P369" s="60"/>
      <c r="Q369" s="60"/>
      <c r="R369" s="60"/>
    </row>
    <row r="370" spans="2:18" x14ac:dyDescent="0.3">
      <c r="B370" s="24" t="s">
        <v>7</v>
      </c>
      <c r="C370" s="25"/>
      <c r="D370" s="26">
        <f>SUM(D351:D369)</f>
        <v>167667.25</v>
      </c>
      <c r="E370" s="24">
        <f>SUM(E351:E368)</f>
        <v>82</v>
      </c>
      <c r="F370" s="32">
        <f>SUM(F351:F368)</f>
        <v>0</v>
      </c>
      <c r="G370" s="32"/>
      <c r="H370" s="32"/>
      <c r="I370" s="32"/>
      <c r="J370" s="32">
        <f>SUM(J351:J367)</f>
        <v>3.2761341406255889E-2</v>
      </c>
      <c r="K370" s="32">
        <f>SUM(K351:K369)</f>
        <v>3.0074478992261104</v>
      </c>
      <c r="L370" s="70">
        <v>3</v>
      </c>
      <c r="M370" s="23">
        <v>5</v>
      </c>
      <c r="N370" s="74">
        <v>3</v>
      </c>
      <c r="O370" s="60"/>
      <c r="P370" s="60"/>
      <c r="Q370" s="60"/>
      <c r="R370" s="60"/>
    </row>
    <row r="371" spans="2:18" x14ac:dyDescent="0.3">
      <c r="F371" s="23"/>
      <c r="G371" s="23"/>
      <c r="H371" s="23"/>
      <c r="I371" s="23"/>
      <c r="J371" s="23"/>
      <c r="K371" s="23"/>
      <c r="L371" s="67"/>
      <c r="M371" s="23"/>
      <c r="N371" s="74"/>
      <c r="O371" s="60"/>
      <c r="P371" s="60"/>
      <c r="Q371" s="60"/>
      <c r="R371" s="60"/>
    </row>
    <row r="372" spans="2:18" x14ac:dyDescent="0.3">
      <c r="B372" s="82" t="s">
        <v>194</v>
      </c>
      <c r="C372" s="36" t="s">
        <v>480</v>
      </c>
      <c r="D372" s="38">
        <v>3006</v>
      </c>
      <c r="E372" s="36">
        <v>2</v>
      </c>
      <c r="F372" s="23">
        <v>0</v>
      </c>
      <c r="G372" s="23">
        <f>0.35*D372/$D$456</f>
        <v>2.0977310129069351E-4</v>
      </c>
      <c r="H372" s="23">
        <f>0.4*E372/$E$456</f>
        <v>5.3226879574184971E-4</v>
      </c>
      <c r="I372" s="23">
        <f>0.25*F372/$F$456</f>
        <v>0</v>
      </c>
      <c r="J372" s="23">
        <f>G372+H372+I372</f>
        <v>7.4204189703254322E-4</v>
      </c>
      <c r="K372" s="23">
        <f>J372*67</f>
        <v>4.9716807101180399E-2</v>
      </c>
      <c r="L372" s="67"/>
      <c r="M372" s="23"/>
      <c r="N372" s="74"/>
      <c r="O372" s="60"/>
      <c r="P372" s="60"/>
      <c r="Q372" s="60"/>
      <c r="R372" s="60"/>
    </row>
    <row r="373" spans="2:18" x14ac:dyDescent="0.3">
      <c r="B373" s="77"/>
      <c r="C373" s="36" t="s">
        <v>481</v>
      </c>
      <c r="D373" s="36">
        <v>350</v>
      </c>
      <c r="E373" s="36">
        <v>1</v>
      </c>
      <c r="F373" s="23">
        <v>0</v>
      </c>
      <c r="G373" s="63">
        <f>0.35*D373/$D$456</f>
        <v>2.4424679125662917E-5</v>
      </c>
      <c r="H373" s="23">
        <f>0.4*E373/$E$456</f>
        <v>2.6613439787092486E-4</v>
      </c>
      <c r="I373" s="23">
        <f t="shared" ref="I373:I375" si="77">0.25*F373/$F$456</f>
        <v>0</v>
      </c>
      <c r="J373" s="23">
        <f t="shared" ref="J373:J374" si="78">G373+H373+I373</f>
        <v>2.9055907699658778E-4</v>
      </c>
      <c r="K373" s="23">
        <f t="shared" ref="K373:K375" si="79">J373*67</f>
        <v>1.9467458158771381E-2</v>
      </c>
      <c r="L373" s="67"/>
      <c r="M373" s="23"/>
      <c r="N373" s="74"/>
      <c r="O373" s="60"/>
      <c r="P373" s="60"/>
      <c r="Q373" s="60"/>
      <c r="R373" s="60"/>
    </row>
    <row r="374" spans="2:18" x14ac:dyDescent="0.3">
      <c r="B374" s="77"/>
      <c r="C374" s="36" t="s">
        <v>482</v>
      </c>
      <c r="D374" s="38">
        <v>2940</v>
      </c>
      <c r="E374" s="36">
        <v>2</v>
      </c>
      <c r="F374" s="23">
        <v>0</v>
      </c>
      <c r="G374" s="23">
        <f>0.35*D374/$D$456</f>
        <v>2.0516730465556851E-4</v>
      </c>
      <c r="H374" s="23">
        <f>0.4*E374/$E$456</f>
        <v>5.3226879574184971E-4</v>
      </c>
      <c r="I374" s="23">
        <f t="shared" si="77"/>
        <v>0</v>
      </c>
      <c r="J374" s="23">
        <f t="shared" si="78"/>
        <v>7.3743610039741819E-4</v>
      </c>
      <c r="K374" s="23">
        <f t="shared" si="79"/>
        <v>4.9408218726627019E-2</v>
      </c>
      <c r="L374" s="67"/>
      <c r="M374" s="23"/>
      <c r="N374" s="74"/>
      <c r="O374" s="60"/>
      <c r="P374" s="60"/>
      <c r="Q374" s="60"/>
      <c r="R374" s="60"/>
    </row>
    <row r="375" spans="2:18" x14ac:dyDescent="0.3">
      <c r="B375" s="78"/>
      <c r="C375" s="36" t="s">
        <v>195</v>
      </c>
      <c r="D375" s="38">
        <v>10150</v>
      </c>
      <c r="E375" s="36">
        <v>2</v>
      </c>
      <c r="F375" s="23">
        <v>0</v>
      </c>
      <c r="G375" s="23">
        <f>0.35*D375/$D$456</f>
        <v>7.0831569464422468E-4</v>
      </c>
      <c r="H375" s="23">
        <f>0.4*E375/$E$456</f>
        <v>5.3226879574184971E-4</v>
      </c>
      <c r="I375" s="23">
        <f t="shared" si="77"/>
        <v>0</v>
      </c>
      <c r="J375" s="23">
        <f>G375+H375+I375</f>
        <v>1.2405844903860745E-3</v>
      </c>
      <c r="K375" s="23">
        <f t="shared" si="79"/>
        <v>8.3119160855866986E-2</v>
      </c>
      <c r="L375" s="67"/>
      <c r="M375" s="23"/>
      <c r="N375" s="74"/>
      <c r="O375" s="60"/>
      <c r="P375" s="60"/>
      <c r="Q375" s="60"/>
      <c r="R375" s="60"/>
    </row>
    <row r="376" spans="2:18" x14ac:dyDescent="0.3">
      <c r="B376" s="28" t="s">
        <v>7</v>
      </c>
      <c r="C376" s="28"/>
      <c r="D376" s="26">
        <f>SUM(D372:D375)</f>
        <v>16446</v>
      </c>
      <c r="E376" s="26">
        <f>SUM(E372:E375)</f>
        <v>7</v>
      </c>
      <c r="F376" s="26">
        <f>SUM(F372:F375)</f>
        <v>0</v>
      </c>
      <c r="G376" s="32"/>
      <c r="H376" s="32"/>
      <c r="I376" s="32"/>
      <c r="J376" s="32">
        <f>SUM(J372)</f>
        <v>7.4204189703254322E-4</v>
      </c>
      <c r="K376" s="32">
        <f>SUM(K372:K375)</f>
        <v>0.20171164484244578</v>
      </c>
      <c r="L376" s="69">
        <v>0</v>
      </c>
      <c r="M376" s="23"/>
      <c r="N376" s="74"/>
      <c r="O376" s="60"/>
      <c r="P376" s="60"/>
      <c r="Q376" s="60"/>
      <c r="R376" s="60"/>
    </row>
    <row r="377" spans="2:18" x14ac:dyDescent="0.3">
      <c r="B377" s="47"/>
      <c r="C377" s="47"/>
      <c r="D377" s="48"/>
      <c r="E377" s="48"/>
      <c r="F377" s="26"/>
      <c r="G377" s="32"/>
      <c r="H377" s="32"/>
      <c r="I377" s="32"/>
      <c r="J377" s="32"/>
      <c r="K377" s="32"/>
      <c r="L377" s="69"/>
      <c r="M377" s="23"/>
      <c r="N377" s="74"/>
      <c r="O377" s="60"/>
      <c r="P377" s="60"/>
      <c r="Q377" s="60"/>
      <c r="R377" s="60"/>
    </row>
    <row r="378" spans="2:18" x14ac:dyDescent="0.3">
      <c r="B378" s="36" t="s">
        <v>423</v>
      </c>
      <c r="C378" s="36" t="s">
        <v>483</v>
      </c>
      <c r="D378" s="38">
        <v>3960</v>
      </c>
      <c r="E378" s="36">
        <v>1</v>
      </c>
      <c r="F378" s="7">
        <v>0</v>
      </c>
      <c r="G378" s="23">
        <f>0.35*D378/$D$456</f>
        <v>2.7634779810750047E-4</v>
      </c>
      <c r="H378" s="23">
        <f>0.4*E378/$E$456</f>
        <v>2.6613439787092486E-4</v>
      </c>
      <c r="I378" s="23">
        <v>0</v>
      </c>
      <c r="J378" s="23">
        <f>G378+H378+I378</f>
        <v>5.4248219597842528E-4</v>
      </c>
      <c r="K378" s="23">
        <f>J375*67</f>
        <v>8.3119160855866986E-2</v>
      </c>
      <c r="L378" s="69"/>
      <c r="M378" s="23"/>
      <c r="N378" s="74"/>
      <c r="O378" s="60"/>
      <c r="P378" s="60"/>
      <c r="Q378" s="60"/>
      <c r="R378" s="60"/>
    </row>
    <row r="379" spans="2:18" x14ac:dyDescent="0.3">
      <c r="B379" s="36" t="s">
        <v>338</v>
      </c>
      <c r="C379" s="36"/>
      <c r="D379" s="38">
        <v>3960</v>
      </c>
      <c r="E379" s="36">
        <v>1</v>
      </c>
      <c r="F379" s="26">
        <f>SUM(F378)</f>
        <v>0</v>
      </c>
      <c r="G379" s="32"/>
      <c r="H379" s="32"/>
      <c r="I379" s="32"/>
      <c r="J379" s="32"/>
      <c r="K379" s="32">
        <f>SUM(K378)</f>
        <v>8.3119160855866986E-2</v>
      </c>
      <c r="L379" s="69">
        <v>0</v>
      </c>
      <c r="M379" s="23"/>
      <c r="N379" s="74"/>
      <c r="O379" s="60"/>
      <c r="P379" s="60"/>
      <c r="Q379" s="60"/>
      <c r="R379" s="60"/>
    </row>
    <row r="380" spans="2:18" x14ac:dyDescent="0.3">
      <c r="F380" s="23"/>
      <c r="G380" s="23"/>
      <c r="H380" s="23"/>
      <c r="I380" s="23"/>
      <c r="J380" s="23"/>
      <c r="K380" s="23"/>
      <c r="L380" s="67"/>
      <c r="M380" s="23"/>
      <c r="N380" s="74"/>
      <c r="O380" s="60"/>
      <c r="P380" s="60"/>
      <c r="Q380" s="60"/>
      <c r="R380" s="60"/>
    </row>
    <row r="381" spans="2:18" x14ac:dyDescent="0.3">
      <c r="B381" s="5" t="s">
        <v>196</v>
      </c>
      <c r="C381" s="52" t="s">
        <v>197</v>
      </c>
      <c r="D381" s="54">
        <v>681.93</v>
      </c>
      <c r="E381" s="36">
        <v>1</v>
      </c>
      <c r="F381" s="23">
        <v>0</v>
      </c>
      <c r="G381" s="63">
        <f t="shared" ref="G381:G407" si="80">0.35*D381/$D$456</f>
        <v>4.7588346960466609E-5</v>
      </c>
      <c r="H381" s="23">
        <f t="shared" ref="H381:H407" si="81">0.4*E381/$E$456</f>
        <v>2.6613439787092486E-4</v>
      </c>
      <c r="I381" s="23">
        <f t="shared" ref="I381:I407" si="82">0.25*F381/$F$456</f>
        <v>0</v>
      </c>
      <c r="J381" s="23">
        <f>G381+H381+I381</f>
        <v>3.1372274483139144E-4</v>
      </c>
      <c r="K381" s="23">
        <f>J381*67</f>
        <v>2.1019423903703226E-2</v>
      </c>
      <c r="L381" s="67"/>
      <c r="M381" s="23"/>
      <c r="N381" s="74"/>
      <c r="O381" s="60"/>
      <c r="P381" s="60"/>
      <c r="Q381" s="60"/>
      <c r="R381" s="60"/>
    </row>
    <row r="382" spans="2:18" x14ac:dyDescent="0.3">
      <c r="B382" s="8"/>
      <c r="C382" s="52" t="s">
        <v>484</v>
      </c>
      <c r="D382" s="54">
        <v>22751.73</v>
      </c>
      <c r="E382" s="36">
        <v>6</v>
      </c>
      <c r="F382" s="23">
        <v>0</v>
      </c>
      <c r="G382" s="23">
        <f t="shared" si="80"/>
        <v>1.5877248708677679E-3</v>
      </c>
      <c r="H382" s="23">
        <f t="shared" si="81"/>
        <v>1.5968063872255492E-3</v>
      </c>
      <c r="I382" s="23">
        <f t="shared" si="82"/>
        <v>0</v>
      </c>
      <c r="J382" s="23">
        <f t="shared" ref="J382:J407" si="83">G382+H382+I382</f>
        <v>3.1845312580933171E-3</v>
      </c>
      <c r="K382" s="23">
        <f t="shared" ref="K382:K407" si="84">J382*67</f>
        <v>0.21336359429225224</v>
      </c>
      <c r="L382" s="75">
        <v>1</v>
      </c>
      <c r="M382" s="23">
        <v>1</v>
      </c>
      <c r="N382" s="74">
        <v>1</v>
      </c>
      <c r="O382" s="60"/>
      <c r="P382" s="60"/>
      <c r="Q382" s="60"/>
      <c r="R382" s="60"/>
    </row>
    <row r="383" spans="2:18" x14ac:dyDescent="0.3">
      <c r="B383" s="8"/>
      <c r="C383" s="52" t="s">
        <v>199</v>
      </c>
      <c r="D383" s="54">
        <v>4906</v>
      </c>
      <c r="E383" s="36">
        <v>1</v>
      </c>
      <c r="F383" s="23">
        <v>0</v>
      </c>
      <c r="G383" s="23">
        <f t="shared" si="80"/>
        <v>3.4236421654429221E-4</v>
      </c>
      <c r="H383" s="23">
        <f t="shared" si="81"/>
        <v>2.6613439787092486E-4</v>
      </c>
      <c r="I383" s="23">
        <f t="shared" si="82"/>
        <v>0</v>
      </c>
      <c r="J383" s="23">
        <f t="shared" si="83"/>
        <v>6.0849861441521712E-4</v>
      </c>
      <c r="K383" s="23">
        <f t="shared" si="84"/>
        <v>4.0769407165819546E-2</v>
      </c>
      <c r="L383" s="67"/>
      <c r="M383" s="23">
        <v>1</v>
      </c>
      <c r="N383" s="74">
        <v>0</v>
      </c>
      <c r="O383" s="60"/>
      <c r="P383" s="60"/>
      <c r="Q383" s="60"/>
      <c r="R383" s="60"/>
    </row>
    <row r="384" spans="2:18" x14ac:dyDescent="0.3">
      <c r="B384" s="8"/>
      <c r="C384" s="52" t="s">
        <v>485</v>
      </c>
      <c r="D384" s="54">
        <v>9450</v>
      </c>
      <c r="E384" s="36">
        <v>2</v>
      </c>
      <c r="F384" s="23">
        <v>0</v>
      </c>
      <c r="G384" s="23">
        <f t="shared" si="80"/>
        <v>6.5946633639289882E-4</v>
      </c>
      <c r="H384" s="23">
        <f t="shared" si="81"/>
        <v>5.3226879574184971E-4</v>
      </c>
      <c r="I384" s="23">
        <f t="shared" si="82"/>
        <v>0</v>
      </c>
      <c r="J384" s="23">
        <f t="shared" si="83"/>
        <v>1.1917351321347486E-3</v>
      </c>
      <c r="K384" s="23">
        <f t="shared" si="84"/>
        <v>7.9846253853028154E-2</v>
      </c>
      <c r="L384" s="67"/>
      <c r="M384" s="23"/>
      <c r="N384" s="74"/>
      <c r="O384" s="60"/>
      <c r="P384" s="60"/>
      <c r="Q384" s="60"/>
      <c r="R384" s="60"/>
    </row>
    <row r="385" spans="2:18" x14ac:dyDescent="0.3">
      <c r="B385" s="8"/>
      <c r="C385" s="52" t="s">
        <v>201</v>
      </c>
      <c r="D385" s="54">
        <v>33608.019999999997</v>
      </c>
      <c r="E385" s="36">
        <v>7</v>
      </c>
      <c r="F385" s="23">
        <v>0</v>
      </c>
      <c r="G385" s="23">
        <f t="shared" si="80"/>
        <v>2.3453288701396052E-3</v>
      </c>
      <c r="H385" s="23">
        <f t="shared" si="81"/>
        <v>1.8629407850964739E-3</v>
      </c>
      <c r="I385" s="23">
        <f t="shared" si="82"/>
        <v>0</v>
      </c>
      <c r="J385" s="23">
        <f t="shared" si="83"/>
        <v>4.2082696552360795E-3</v>
      </c>
      <c r="K385" s="23">
        <f t="shared" si="84"/>
        <v>0.28195406690081731</v>
      </c>
      <c r="L385" s="67">
        <v>1</v>
      </c>
      <c r="M385" s="23"/>
      <c r="N385" s="74"/>
      <c r="O385" s="60"/>
      <c r="P385" s="60"/>
      <c r="Q385" s="60"/>
      <c r="R385" s="60"/>
    </row>
    <row r="386" spans="2:18" x14ac:dyDescent="0.3">
      <c r="B386" s="8"/>
      <c r="C386" s="35" t="s">
        <v>202</v>
      </c>
      <c r="D386" s="7">
        <v>28259.65</v>
      </c>
      <c r="E386" s="36">
        <v>2</v>
      </c>
      <c r="F386" s="23">
        <v>0</v>
      </c>
      <c r="G386" s="23">
        <f t="shared" si="80"/>
        <v>1.9720939527244005E-3</v>
      </c>
      <c r="H386" s="23">
        <f t="shared" si="81"/>
        <v>5.3226879574184971E-4</v>
      </c>
      <c r="I386" s="23">
        <f t="shared" si="82"/>
        <v>0</v>
      </c>
      <c r="J386" s="23">
        <f t="shared" si="83"/>
        <v>2.5043627484662503E-3</v>
      </c>
      <c r="K386" s="23">
        <f t="shared" si="84"/>
        <v>0.16779230414723878</v>
      </c>
      <c r="L386" s="67"/>
      <c r="M386" s="23"/>
      <c r="N386" s="74"/>
      <c r="O386" s="60"/>
      <c r="P386" s="60"/>
      <c r="Q386" s="60"/>
      <c r="R386" s="60"/>
    </row>
    <row r="387" spans="2:18" x14ac:dyDescent="0.3">
      <c r="B387" s="8"/>
      <c r="C387" s="37" t="s">
        <v>486</v>
      </c>
      <c r="D387" s="38">
        <v>4900</v>
      </c>
      <c r="E387" s="36">
        <v>1</v>
      </c>
      <c r="F387" s="23">
        <v>0</v>
      </c>
      <c r="G387" s="23">
        <f t="shared" si="80"/>
        <v>3.4194550775928088E-4</v>
      </c>
      <c r="H387" s="23">
        <f t="shared" si="81"/>
        <v>2.6613439787092486E-4</v>
      </c>
      <c r="I387" s="23">
        <f t="shared" si="82"/>
        <v>0</v>
      </c>
      <c r="J387" s="23">
        <f t="shared" si="83"/>
        <v>6.0807990563020568E-4</v>
      </c>
      <c r="K387" s="23">
        <f t="shared" si="84"/>
        <v>4.0741353677223778E-2</v>
      </c>
      <c r="L387" s="67"/>
      <c r="M387" s="23"/>
      <c r="N387" s="74"/>
      <c r="O387" s="60"/>
      <c r="P387" s="60"/>
      <c r="Q387" s="60"/>
      <c r="R387" s="60"/>
    </row>
    <row r="388" spans="2:18" x14ac:dyDescent="0.3">
      <c r="B388" s="8"/>
      <c r="C388" s="37" t="s">
        <v>203</v>
      </c>
      <c r="D388" s="38">
        <v>18911.59</v>
      </c>
      <c r="E388" s="36">
        <v>4</v>
      </c>
      <c r="F388" s="23">
        <v>0</v>
      </c>
      <c r="G388" s="23">
        <f t="shared" si="80"/>
        <v>1.3197414785888445E-3</v>
      </c>
      <c r="H388" s="23">
        <f t="shared" si="81"/>
        <v>1.0645375914836994E-3</v>
      </c>
      <c r="I388" s="23">
        <f t="shared" si="82"/>
        <v>0</v>
      </c>
      <c r="J388" s="23">
        <f t="shared" si="83"/>
        <v>2.3842790700725437E-3</v>
      </c>
      <c r="K388" s="23">
        <f t="shared" si="84"/>
        <v>0.15974669769486044</v>
      </c>
      <c r="L388" s="67"/>
      <c r="M388" s="23"/>
      <c r="N388" s="74"/>
      <c r="O388" s="60"/>
      <c r="P388" s="60"/>
      <c r="Q388" s="60"/>
      <c r="R388" s="60"/>
    </row>
    <row r="389" spans="2:18" x14ac:dyDescent="0.3">
      <c r="B389" s="8"/>
      <c r="C389" s="37" t="s">
        <v>487</v>
      </c>
      <c r="D389" s="53">
        <v>4814.53</v>
      </c>
      <c r="E389" s="36">
        <v>1</v>
      </c>
      <c r="F389" s="23">
        <v>0</v>
      </c>
      <c r="G389" s="23">
        <f t="shared" si="80"/>
        <v>3.3598100111679395E-4</v>
      </c>
      <c r="H389" s="23">
        <f t="shared" si="81"/>
        <v>2.6613439787092486E-4</v>
      </c>
      <c r="I389" s="23">
        <f t="shared" si="82"/>
        <v>0</v>
      </c>
      <c r="J389" s="23">
        <f t="shared" si="83"/>
        <v>6.021153989877188E-4</v>
      </c>
      <c r="K389" s="23">
        <f t="shared" si="84"/>
        <v>4.0341731732177158E-2</v>
      </c>
      <c r="L389" s="67"/>
      <c r="M389" s="23"/>
      <c r="N389" s="74"/>
      <c r="O389" s="60"/>
      <c r="P389" s="60"/>
      <c r="Q389" s="60"/>
      <c r="R389" s="60"/>
    </row>
    <row r="390" spans="2:18" x14ac:dyDescent="0.3">
      <c r="B390" s="8"/>
      <c r="C390" s="37" t="s">
        <v>488</v>
      </c>
      <c r="D390" s="53">
        <v>18961.55</v>
      </c>
      <c r="E390" s="36">
        <v>1</v>
      </c>
      <c r="F390" s="23">
        <v>0</v>
      </c>
      <c r="G390" s="23">
        <f t="shared" si="80"/>
        <v>1.3232279270720391E-3</v>
      </c>
      <c r="H390" s="23">
        <f t="shared" si="81"/>
        <v>2.6613439787092486E-4</v>
      </c>
      <c r="I390" s="23">
        <f t="shared" si="82"/>
        <v>0</v>
      </c>
      <c r="J390" s="23">
        <f t="shared" si="83"/>
        <v>1.589362324942964E-3</v>
      </c>
      <c r="K390" s="23">
        <f t="shared" si="84"/>
        <v>0.10648727577117859</v>
      </c>
      <c r="L390" s="67"/>
      <c r="M390" s="23">
        <v>1</v>
      </c>
      <c r="N390" s="74">
        <v>1</v>
      </c>
      <c r="O390" s="60"/>
      <c r="P390" s="60"/>
      <c r="Q390" s="60"/>
      <c r="R390" s="60"/>
    </row>
    <row r="391" spans="2:18" x14ac:dyDescent="0.3">
      <c r="B391" s="8"/>
      <c r="C391" s="37" t="s">
        <v>489</v>
      </c>
      <c r="D391" s="38">
        <v>4400</v>
      </c>
      <c r="E391" s="36">
        <v>1</v>
      </c>
      <c r="F391" s="23">
        <v>0</v>
      </c>
      <c r="G391" s="23">
        <f t="shared" si="80"/>
        <v>3.0705310900833383E-4</v>
      </c>
      <c r="H391" s="23">
        <f t="shared" si="81"/>
        <v>2.6613439787092486E-4</v>
      </c>
      <c r="I391" s="23">
        <f t="shared" si="82"/>
        <v>0</v>
      </c>
      <c r="J391" s="23">
        <f t="shared" si="83"/>
        <v>5.7318750687925869E-4</v>
      </c>
      <c r="K391" s="23">
        <f t="shared" si="84"/>
        <v>3.8403562960910333E-2</v>
      </c>
      <c r="L391" s="67"/>
      <c r="M391" s="23"/>
      <c r="N391" s="74"/>
      <c r="O391" s="60"/>
      <c r="P391" s="60"/>
      <c r="Q391" s="60"/>
      <c r="R391" s="60"/>
    </row>
    <row r="392" spans="2:18" x14ac:dyDescent="0.3">
      <c r="B392" s="8"/>
      <c r="C392" s="52" t="s">
        <v>490</v>
      </c>
      <c r="D392" s="54">
        <v>19902.61</v>
      </c>
      <c r="E392" s="36">
        <v>5</v>
      </c>
      <c r="F392" s="23">
        <v>0</v>
      </c>
      <c r="G392" s="23">
        <f t="shared" si="80"/>
        <v>1.3888996086091716E-3</v>
      </c>
      <c r="H392" s="23">
        <f t="shared" si="81"/>
        <v>1.3306719893546241E-3</v>
      </c>
      <c r="I392" s="23">
        <f t="shared" si="82"/>
        <v>0</v>
      </c>
      <c r="J392" s="23">
        <f t="shared" si="83"/>
        <v>2.7195715979637957E-3</v>
      </c>
      <c r="K392" s="23">
        <f t="shared" si="84"/>
        <v>0.18221129706357431</v>
      </c>
      <c r="L392" s="67"/>
      <c r="M392" s="23"/>
      <c r="N392" s="74"/>
      <c r="O392" s="60"/>
      <c r="P392" s="60"/>
      <c r="Q392" s="60"/>
      <c r="R392" s="60"/>
    </row>
    <row r="393" spans="2:18" x14ac:dyDescent="0.3">
      <c r="B393" s="8"/>
      <c r="C393" s="52" t="s">
        <v>491</v>
      </c>
      <c r="D393" s="54">
        <v>25179</v>
      </c>
      <c r="E393" s="36">
        <v>1</v>
      </c>
      <c r="F393" s="23">
        <v>0</v>
      </c>
      <c r="G393" s="23">
        <f t="shared" si="80"/>
        <v>1.7571114163001903E-3</v>
      </c>
      <c r="H393" s="23">
        <f t="shared" si="81"/>
        <v>2.6613439787092486E-4</v>
      </c>
      <c r="I393" s="23">
        <f t="shared" si="82"/>
        <v>0</v>
      </c>
      <c r="J393" s="23">
        <f t="shared" si="83"/>
        <v>2.023245814171115E-3</v>
      </c>
      <c r="K393" s="23">
        <f t="shared" si="84"/>
        <v>0.13555746954946471</v>
      </c>
      <c r="L393" s="67"/>
      <c r="M393" s="23"/>
      <c r="N393" s="74"/>
      <c r="O393" s="60"/>
      <c r="P393" s="60"/>
      <c r="Q393" s="60"/>
      <c r="R393" s="60"/>
    </row>
    <row r="394" spans="2:18" x14ac:dyDescent="0.3">
      <c r="B394" s="8"/>
      <c r="C394" s="37" t="s">
        <v>120</v>
      </c>
      <c r="D394" s="53">
        <v>450</v>
      </c>
      <c r="E394" s="36">
        <v>1</v>
      </c>
      <c r="F394" s="23">
        <v>0</v>
      </c>
      <c r="G394" s="63">
        <f t="shared" si="80"/>
        <v>3.1403158875852325E-5</v>
      </c>
      <c r="H394" s="23">
        <f t="shared" si="81"/>
        <v>2.6613439787092486E-4</v>
      </c>
      <c r="I394" s="23">
        <f t="shared" si="82"/>
        <v>0</v>
      </c>
      <c r="J394" s="23">
        <f t="shared" si="83"/>
        <v>2.9753755674677716E-4</v>
      </c>
      <c r="K394" s="23">
        <f t="shared" si="84"/>
        <v>1.9935016302034071E-2</v>
      </c>
      <c r="L394" s="67"/>
      <c r="M394" s="23"/>
      <c r="N394" s="74"/>
      <c r="O394" s="60"/>
      <c r="P394" s="60"/>
      <c r="Q394" s="60"/>
      <c r="R394" s="60"/>
    </row>
    <row r="395" spans="2:18" x14ac:dyDescent="0.3">
      <c r="B395" s="80"/>
      <c r="C395" s="37" t="s">
        <v>205</v>
      </c>
      <c r="D395" s="38">
        <v>45666.57</v>
      </c>
      <c r="E395" s="36">
        <v>9</v>
      </c>
      <c r="F395" s="23">
        <v>0</v>
      </c>
      <c r="G395" s="23">
        <f t="shared" si="80"/>
        <v>3.1868323400560698E-3</v>
      </c>
      <c r="H395" s="23">
        <f t="shared" si="81"/>
        <v>2.3952095808383233E-3</v>
      </c>
      <c r="I395" s="23">
        <f t="shared" si="82"/>
        <v>0</v>
      </c>
      <c r="J395" s="23">
        <f t="shared" si="83"/>
        <v>5.5820419208943931E-3</v>
      </c>
      <c r="K395" s="23">
        <f t="shared" si="84"/>
        <v>0.37399680869992435</v>
      </c>
      <c r="L395" s="67">
        <v>0</v>
      </c>
      <c r="M395" s="73">
        <v>1</v>
      </c>
      <c r="N395" s="73">
        <v>0</v>
      </c>
      <c r="O395" s="60"/>
      <c r="P395" s="60"/>
      <c r="Q395" s="60"/>
      <c r="R395" s="60"/>
    </row>
    <row r="396" spans="2:18" x14ac:dyDescent="0.3">
      <c r="B396" s="80"/>
      <c r="C396" s="35" t="s">
        <v>206</v>
      </c>
      <c r="D396" s="7">
        <v>14200</v>
      </c>
      <c r="E396" s="36">
        <v>1</v>
      </c>
      <c r="F396" s="23">
        <v>0</v>
      </c>
      <c r="G396" s="23">
        <f t="shared" si="80"/>
        <v>9.9094412452689564E-4</v>
      </c>
      <c r="H396" s="23">
        <f t="shared" si="81"/>
        <v>2.6613439787092486E-4</v>
      </c>
      <c r="I396" s="23">
        <f t="shared" si="82"/>
        <v>0</v>
      </c>
      <c r="J396" s="23">
        <f t="shared" si="83"/>
        <v>1.2570785223978205E-3</v>
      </c>
      <c r="K396" s="23">
        <f t="shared" si="84"/>
        <v>8.4224261000653972E-2</v>
      </c>
      <c r="L396" s="67"/>
      <c r="M396" s="23"/>
      <c r="N396" s="74"/>
      <c r="O396" s="60"/>
      <c r="P396" s="60"/>
      <c r="Q396" s="60"/>
      <c r="R396" s="60"/>
    </row>
    <row r="397" spans="2:18" x14ac:dyDescent="0.3">
      <c r="B397" s="80"/>
      <c r="C397" s="37" t="s">
        <v>492</v>
      </c>
      <c r="D397" s="53">
        <v>6300</v>
      </c>
      <c r="E397" s="36">
        <v>1</v>
      </c>
      <c r="F397" s="23">
        <v>0</v>
      </c>
      <c r="G397" s="23">
        <f t="shared" si="80"/>
        <v>4.3964422426193253E-4</v>
      </c>
      <c r="H397" s="23">
        <f t="shared" si="81"/>
        <v>2.6613439787092486E-4</v>
      </c>
      <c r="I397" s="23">
        <f t="shared" si="82"/>
        <v>0</v>
      </c>
      <c r="J397" s="23">
        <f t="shared" si="83"/>
        <v>7.0577862213285739E-4</v>
      </c>
      <c r="K397" s="23">
        <f t="shared" si="84"/>
        <v>4.7287167682901442E-2</v>
      </c>
      <c r="L397" s="67"/>
      <c r="M397" s="23">
        <v>2</v>
      </c>
      <c r="N397" s="74">
        <v>0</v>
      </c>
      <c r="O397" s="60"/>
      <c r="P397" s="60"/>
      <c r="Q397" s="60"/>
      <c r="R397" s="60"/>
    </row>
    <row r="398" spans="2:18" x14ac:dyDescent="0.3">
      <c r="B398" s="80"/>
      <c r="C398" s="52" t="s">
        <v>493</v>
      </c>
      <c r="D398" s="54">
        <v>10258.11</v>
      </c>
      <c r="E398" s="36">
        <v>1</v>
      </c>
      <c r="F398" s="23">
        <v>0</v>
      </c>
      <c r="G398" s="23">
        <f t="shared" si="80"/>
        <v>7.1586012910215433E-4</v>
      </c>
      <c r="H398" s="23">
        <f t="shared" si="81"/>
        <v>2.6613439787092486E-4</v>
      </c>
      <c r="I398" s="23">
        <f t="shared" si="82"/>
        <v>0</v>
      </c>
      <c r="J398" s="23">
        <f t="shared" si="83"/>
        <v>9.8199452697307925E-4</v>
      </c>
      <c r="K398" s="23">
        <f t="shared" si="84"/>
        <v>6.5793633307196314E-2</v>
      </c>
      <c r="L398" s="67"/>
      <c r="M398" s="23"/>
      <c r="N398" s="74"/>
      <c r="O398" s="60"/>
      <c r="P398" s="60"/>
      <c r="Q398" s="60"/>
      <c r="R398" s="60"/>
    </row>
    <row r="399" spans="2:18" x14ac:dyDescent="0.3">
      <c r="B399" s="80"/>
      <c r="C399" s="37" t="s">
        <v>494</v>
      </c>
      <c r="D399" s="53">
        <v>7260.07</v>
      </c>
      <c r="E399" s="36">
        <v>1</v>
      </c>
      <c r="F399" s="23">
        <v>0</v>
      </c>
      <c r="G399" s="23">
        <f t="shared" si="80"/>
        <v>5.0664251479957587E-4</v>
      </c>
      <c r="H399" s="23">
        <f t="shared" si="81"/>
        <v>2.6613439787092486E-4</v>
      </c>
      <c r="I399" s="23">
        <f t="shared" si="82"/>
        <v>0</v>
      </c>
      <c r="J399" s="23">
        <f t="shared" si="83"/>
        <v>7.7277691267050078E-4</v>
      </c>
      <c r="K399" s="23">
        <f t="shared" si="84"/>
        <v>5.177605314892355E-2</v>
      </c>
      <c r="L399" s="67"/>
      <c r="M399" s="23"/>
      <c r="N399" s="74"/>
      <c r="O399" s="60"/>
      <c r="P399" s="60"/>
      <c r="Q399" s="60"/>
      <c r="R399" s="60"/>
    </row>
    <row r="400" spans="2:18" x14ac:dyDescent="0.3">
      <c r="B400" s="80"/>
      <c r="C400" s="37" t="s">
        <v>495</v>
      </c>
      <c r="D400" s="38">
        <v>36284.949999999997</v>
      </c>
      <c r="E400" s="36">
        <v>5</v>
      </c>
      <c r="F400" s="23">
        <v>0</v>
      </c>
      <c r="G400" s="23">
        <f t="shared" si="80"/>
        <v>2.5321378881163503E-3</v>
      </c>
      <c r="H400" s="23">
        <f t="shared" si="81"/>
        <v>1.3306719893546241E-3</v>
      </c>
      <c r="I400" s="23">
        <f t="shared" si="82"/>
        <v>0</v>
      </c>
      <c r="J400" s="23">
        <f t="shared" si="83"/>
        <v>3.8628098774709744E-3</v>
      </c>
      <c r="K400" s="23">
        <f t="shared" si="84"/>
        <v>0.25880826179055527</v>
      </c>
      <c r="L400" s="67">
        <v>1</v>
      </c>
      <c r="M400" s="23"/>
      <c r="N400" s="74"/>
      <c r="O400" s="60"/>
      <c r="P400" s="60"/>
      <c r="Q400" s="60"/>
      <c r="R400" s="60"/>
    </row>
    <row r="401" spans="2:18" x14ac:dyDescent="0.3">
      <c r="B401" s="80"/>
      <c r="C401" s="37" t="s">
        <v>496</v>
      </c>
      <c r="D401" s="38">
        <v>3550.07</v>
      </c>
      <c r="E401" s="36">
        <v>3</v>
      </c>
      <c r="F401" s="23">
        <v>0</v>
      </c>
      <c r="G401" s="23">
        <f t="shared" si="80"/>
        <v>2.47740916067549E-4</v>
      </c>
      <c r="H401" s="23">
        <f t="shared" si="81"/>
        <v>7.9840319361277462E-4</v>
      </c>
      <c r="I401" s="23">
        <f t="shared" si="82"/>
        <v>0</v>
      </c>
      <c r="J401" s="23">
        <f t="shared" si="83"/>
        <v>1.0461441096803236E-3</v>
      </c>
      <c r="K401" s="23">
        <f t="shared" si="84"/>
        <v>7.009165534858168E-2</v>
      </c>
      <c r="L401" s="67"/>
      <c r="M401" s="23"/>
      <c r="N401" s="74"/>
      <c r="O401" s="60"/>
      <c r="P401" s="60"/>
      <c r="Q401" s="60"/>
      <c r="R401" s="60"/>
    </row>
    <row r="402" spans="2:18" x14ac:dyDescent="0.3">
      <c r="B402" s="80"/>
      <c r="C402" s="37" t="s">
        <v>196</v>
      </c>
      <c r="D402" s="38">
        <v>2250</v>
      </c>
      <c r="E402" s="36">
        <v>1</v>
      </c>
      <c r="F402" s="23">
        <v>0</v>
      </c>
      <c r="G402" s="23">
        <f t="shared" si="80"/>
        <v>1.5701579437926163E-4</v>
      </c>
      <c r="H402" s="23">
        <f t="shared" si="81"/>
        <v>2.6613439787092486E-4</v>
      </c>
      <c r="I402" s="23">
        <f t="shared" si="82"/>
        <v>0</v>
      </c>
      <c r="J402" s="23">
        <f t="shared" si="83"/>
        <v>4.2315019225018649E-4</v>
      </c>
      <c r="K402" s="23">
        <f t="shared" si="84"/>
        <v>2.8351062880762494E-2</v>
      </c>
      <c r="L402" s="67"/>
      <c r="M402" s="23"/>
      <c r="N402" s="74"/>
      <c r="O402" s="60"/>
      <c r="P402" s="60"/>
      <c r="Q402" s="60"/>
      <c r="R402" s="60"/>
    </row>
    <row r="403" spans="2:18" x14ac:dyDescent="0.3">
      <c r="B403" s="80"/>
      <c r="C403" s="52" t="s">
        <v>210</v>
      </c>
      <c r="D403" s="54">
        <v>19365</v>
      </c>
      <c r="E403" s="36">
        <v>3</v>
      </c>
      <c r="F403" s="23">
        <v>0</v>
      </c>
      <c r="G403" s="23">
        <f t="shared" si="80"/>
        <v>1.3513826036241783E-3</v>
      </c>
      <c r="H403" s="23">
        <f t="shared" si="81"/>
        <v>7.9840319361277462E-4</v>
      </c>
      <c r="I403" s="23">
        <f t="shared" si="82"/>
        <v>0</v>
      </c>
      <c r="J403" s="23">
        <f t="shared" si="83"/>
        <v>2.1497857972369531E-3</v>
      </c>
      <c r="K403" s="23">
        <f t="shared" si="84"/>
        <v>0.14403564841487584</v>
      </c>
      <c r="L403" s="67"/>
      <c r="M403" s="23"/>
      <c r="N403" s="74"/>
      <c r="O403" s="60"/>
      <c r="P403" s="60"/>
      <c r="Q403" s="60"/>
      <c r="R403" s="60"/>
    </row>
    <row r="404" spans="2:18" x14ac:dyDescent="0.3">
      <c r="B404" s="80"/>
      <c r="C404" s="52" t="s">
        <v>497</v>
      </c>
      <c r="D404" s="54">
        <v>9298.4500000000007</v>
      </c>
      <c r="E404" s="36">
        <v>2</v>
      </c>
      <c r="F404" s="23">
        <v>0</v>
      </c>
      <c r="G404" s="23">
        <f t="shared" si="80"/>
        <v>6.4889045033148678E-4</v>
      </c>
      <c r="H404" s="23">
        <f t="shared" si="81"/>
        <v>5.3226879574184971E-4</v>
      </c>
      <c r="I404" s="23">
        <f t="shared" si="82"/>
        <v>0</v>
      </c>
      <c r="J404" s="23">
        <f t="shared" si="83"/>
        <v>1.1811592460733364E-3</v>
      </c>
      <c r="K404" s="23">
        <f t="shared" si="84"/>
        <v>7.9137669486913531E-2</v>
      </c>
      <c r="L404" s="67"/>
      <c r="M404" s="23"/>
      <c r="N404" s="74"/>
      <c r="O404" s="60"/>
      <c r="P404" s="60"/>
      <c r="Q404" s="60"/>
      <c r="R404" s="60"/>
    </row>
    <row r="405" spans="2:18" x14ac:dyDescent="0.3">
      <c r="B405" s="80"/>
      <c r="C405" s="52" t="s">
        <v>498</v>
      </c>
      <c r="D405" s="7">
        <v>10712</v>
      </c>
      <c r="E405" s="36">
        <v>2</v>
      </c>
      <c r="F405" s="23">
        <v>0</v>
      </c>
      <c r="G405" s="23">
        <f t="shared" si="80"/>
        <v>7.4753475084028903E-4</v>
      </c>
      <c r="H405" s="23">
        <f t="shared" si="81"/>
        <v>5.3226879574184971E-4</v>
      </c>
      <c r="I405" s="23">
        <f t="shared" si="82"/>
        <v>0</v>
      </c>
      <c r="J405" s="23">
        <f t="shared" si="83"/>
        <v>1.2798035465821389E-3</v>
      </c>
      <c r="K405" s="23">
        <f t="shared" si="84"/>
        <v>8.5746837621003297E-2</v>
      </c>
      <c r="L405" s="67"/>
      <c r="M405" s="23"/>
      <c r="N405" s="74"/>
      <c r="O405" s="60"/>
      <c r="P405" s="60"/>
      <c r="Q405" s="60"/>
      <c r="R405" s="60"/>
    </row>
    <row r="406" spans="2:18" x14ac:dyDescent="0.3">
      <c r="B406" s="80"/>
      <c r="C406" s="35" t="s">
        <v>499</v>
      </c>
      <c r="D406" s="7">
        <v>8800</v>
      </c>
      <c r="E406" s="36">
        <v>1</v>
      </c>
      <c r="F406" s="23">
        <v>0</v>
      </c>
      <c r="G406" s="23">
        <f t="shared" si="80"/>
        <v>6.1410621801666766E-4</v>
      </c>
      <c r="H406" s="23">
        <f t="shared" si="81"/>
        <v>2.6613439787092486E-4</v>
      </c>
      <c r="I406" s="23">
        <f t="shared" si="82"/>
        <v>0</v>
      </c>
      <c r="J406" s="23">
        <f t="shared" si="83"/>
        <v>8.8024061588759246E-4</v>
      </c>
      <c r="K406" s="23">
        <f t="shared" si="84"/>
        <v>5.8976121264468696E-2</v>
      </c>
      <c r="L406" s="67"/>
      <c r="M406" s="23"/>
      <c r="N406" s="74"/>
      <c r="O406" s="60"/>
      <c r="P406" s="60"/>
      <c r="Q406" s="60"/>
      <c r="R406" s="60"/>
    </row>
    <row r="407" spans="2:18" x14ac:dyDescent="0.3">
      <c r="B407" s="81"/>
      <c r="C407" s="6" t="s">
        <v>307</v>
      </c>
      <c r="D407" s="7">
        <v>0</v>
      </c>
      <c r="E407" s="10">
        <v>0</v>
      </c>
      <c r="F407" s="23">
        <v>2</v>
      </c>
      <c r="G407" s="23">
        <f t="shared" si="80"/>
        <v>0</v>
      </c>
      <c r="H407" s="23">
        <f t="shared" si="81"/>
        <v>0</v>
      </c>
      <c r="I407" s="23">
        <f t="shared" si="82"/>
        <v>2.2727272727272728E-2</v>
      </c>
      <c r="J407" s="23">
        <f t="shared" si="83"/>
        <v>2.2727272727272728E-2</v>
      </c>
      <c r="K407" s="23">
        <f t="shared" si="84"/>
        <v>1.5227272727272727</v>
      </c>
      <c r="L407" s="67">
        <v>2</v>
      </c>
      <c r="M407" s="23"/>
      <c r="N407" s="74"/>
      <c r="O407" s="60"/>
      <c r="P407" s="60"/>
      <c r="Q407" s="60"/>
      <c r="R407" s="60"/>
    </row>
    <row r="408" spans="2:18" x14ac:dyDescent="0.3">
      <c r="B408" s="24" t="s">
        <v>7</v>
      </c>
      <c r="C408" s="25"/>
      <c r="D408" s="26">
        <f>SUM(D381:D407)</f>
        <v>371121.83</v>
      </c>
      <c r="E408" s="24">
        <f>SUM(E381:E407)</f>
        <v>64</v>
      </c>
      <c r="F408" s="32">
        <f>SUM(F381:F407)</f>
        <v>2</v>
      </c>
      <c r="G408" s="32"/>
      <c r="H408" s="32"/>
      <c r="I408" s="32"/>
      <c r="J408" s="32">
        <f>SUM(J381:J407)</f>
        <v>6.5658535946094262E-2</v>
      </c>
      <c r="K408" s="32">
        <f>SUM(K381:K407)</f>
        <v>4.3991219083883157</v>
      </c>
      <c r="L408" s="68">
        <v>5</v>
      </c>
      <c r="M408" s="23">
        <v>6</v>
      </c>
      <c r="N408" s="74">
        <v>2</v>
      </c>
      <c r="O408" s="60"/>
      <c r="P408" s="60"/>
      <c r="Q408" s="60"/>
      <c r="R408" s="60"/>
    </row>
    <row r="409" spans="2:18" x14ac:dyDescent="0.3">
      <c r="F409" s="23"/>
      <c r="G409" s="23"/>
      <c r="H409" s="23"/>
      <c r="I409" s="23"/>
      <c r="J409" s="23"/>
      <c r="K409" s="23"/>
      <c r="L409" s="67"/>
      <c r="M409" s="23"/>
      <c r="N409" s="74"/>
      <c r="O409" s="60"/>
      <c r="P409" s="60"/>
      <c r="Q409" s="60"/>
      <c r="R409" s="60"/>
    </row>
    <row r="410" spans="2:18" x14ac:dyDescent="0.3">
      <c r="B410" s="82" t="s">
        <v>213</v>
      </c>
      <c r="C410" s="36" t="s">
        <v>500</v>
      </c>
      <c r="D410" s="36">
        <v>5700</v>
      </c>
      <c r="E410" s="36">
        <v>2</v>
      </c>
      <c r="F410" s="23">
        <v>0</v>
      </c>
      <c r="G410" s="23">
        <f t="shared" ref="G410:G425" si="85">0.35*D410/$D$456</f>
        <v>3.9777334576079605E-4</v>
      </c>
      <c r="H410" s="23">
        <f t="shared" ref="H410:H425" si="86">0.4*E410/$E$456</f>
        <v>5.3226879574184971E-4</v>
      </c>
      <c r="I410" s="23">
        <f>0.25*F410/$F$456</f>
        <v>0</v>
      </c>
      <c r="J410" s="23">
        <f>G410+H410+I410</f>
        <v>9.3004214150264582E-4</v>
      </c>
      <c r="K410" s="23">
        <f>J410*67</f>
        <v>6.2312823480677272E-2</v>
      </c>
      <c r="L410" s="67"/>
      <c r="M410" s="23">
        <v>1</v>
      </c>
      <c r="N410" s="74">
        <v>0</v>
      </c>
      <c r="O410" s="60"/>
      <c r="P410" s="60"/>
      <c r="Q410" s="60"/>
      <c r="R410" s="60"/>
    </row>
    <row r="411" spans="2:18" ht="37.5" x14ac:dyDescent="0.3">
      <c r="B411" s="77"/>
      <c r="C411" s="36" t="s">
        <v>501</v>
      </c>
      <c r="D411" s="41">
        <v>14719</v>
      </c>
      <c r="E411" s="42">
        <v>1</v>
      </c>
      <c r="F411" s="23">
        <v>0</v>
      </c>
      <c r="G411" s="23">
        <f t="shared" si="85"/>
        <v>1.0271624344303785E-3</v>
      </c>
      <c r="H411" s="23">
        <f t="shared" si="86"/>
        <v>2.6613439787092486E-4</v>
      </c>
      <c r="I411" s="23">
        <f t="shared" ref="I411:I425" si="87">0.25*F411/$F$456</f>
        <v>0</v>
      </c>
      <c r="J411" s="23">
        <f t="shared" ref="J411:J424" si="88">G411+H411+I411</f>
        <v>1.2932968323013034E-3</v>
      </c>
      <c r="K411" s="23">
        <f t="shared" ref="K411:K425" si="89">J411*67</f>
        <v>8.665088776418732E-2</v>
      </c>
      <c r="L411" s="67"/>
      <c r="M411" s="23">
        <v>1</v>
      </c>
      <c r="N411" s="74">
        <v>0</v>
      </c>
      <c r="O411" s="60"/>
      <c r="P411" s="60"/>
      <c r="Q411" s="60"/>
      <c r="R411" s="60"/>
    </row>
    <row r="412" spans="2:18" x14ac:dyDescent="0.3">
      <c r="B412" s="77"/>
      <c r="C412" s="36" t="s">
        <v>502</v>
      </c>
      <c r="D412" s="36">
        <v>8947</v>
      </c>
      <c r="E412" s="36">
        <v>2</v>
      </c>
      <c r="F412" s="23">
        <v>0</v>
      </c>
      <c r="G412" s="23">
        <f t="shared" si="85"/>
        <v>6.2436458324944611E-4</v>
      </c>
      <c r="H412" s="23">
        <f t="shared" si="86"/>
        <v>5.3226879574184971E-4</v>
      </c>
      <c r="I412" s="23">
        <f t="shared" si="87"/>
        <v>0</v>
      </c>
      <c r="J412" s="23">
        <f t="shared" si="88"/>
        <v>1.1566333789912958E-3</v>
      </c>
      <c r="K412" s="23">
        <f t="shared" si="89"/>
        <v>7.7494436392416821E-2</v>
      </c>
      <c r="L412" s="75">
        <v>1</v>
      </c>
      <c r="M412" s="23"/>
      <c r="N412" s="74"/>
      <c r="O412" s="60"/>
      <c r="P412" s="60"/>
      <c r="Q412" s="60"/>
      <c r="R412" s="60"/>
    </row>
    <row r="413" spans="2:18" x14ac:dyDescent="0.3">
      <c r="B413" s="77"/>
      <c r="C413" s="37" t="s">
        <v>503</v>
      </c>
      <c r="D413" s="36">
        <v>7779</v>
      </c>
      <c r="E413" s="36">
        <v>2</v>
      </c>
      <c r="F413" s="23">
        <v>0</v>
      </c>
      <c r="G413" s="23">
        <f t="shared" si="85"/>
        <v>5.4285593976723372E-4</v>
      </c>
      <c r="H413" s="23">
        <f t="shared" si="86"/>
        <v>5.3226879574184971E-4</v>
      </c>
      <c r="I413" s="23">
        <f t="shared" si="87"/>
        <v>0</v>
      </c>
      <c r="J413" s="23">
        <f t="shared" si="88"/>
        <v>1.0751247355090835E-3</v>
      </c>
      <c r="K413" s="23">
        <f t="shared" si="89"/>
        <v>7.2033357279108604E-2</v>
      </c>
      <c r="L413" s="67"/>
      <c r="M413" s="23"/>
      <c r="N413" s="74"/>
      <c r="O413" s="60"/>
      <c r="P413" s="60"/>
      <c r="Q413" s="60"/>
      <c r="R413" s="60"/>
    </row>
    <row r="414" spans="2:18" x14ac:dyDescent="0.3">
      <c r="B414" s="77"/>
      <c r="C414" s="36" t="s">
        <v>504</v>
      </c>
      <c r="D414" s="38">
        <v>4991</v>
      </c>
      <c r="E414" s="36">
        <v>1</v>
      </c>
      <c r="F414" s="23">
        <v>0</v>
      </c>
      <c r="G414" s="23">
        <f t="shared" si="85"/>
        <v>3.4829592433195319E-4</v>
      </c>
      <c r="H414" s="23">
        <f t="shared" si="86"/>
        <v>2.6613439787092486E-4</v>
      </c>
      <c r="I414" s="23">
        <f t="shared" si="87"/>
        <v>0</v>
      </c>
      <c r="J414" s="23">
        <f t="shared" si="88"/>
        <v>6.144303222028781E-4</v>
      </c>
      <c r="K414" s="23">
        <f t="shared" si="89"/>
        <v>4.1166831587592836E-2</v>
      </c>
      <c r="L414" s="67"/>
      <c r="M414" s="23"/>
      <c r="N414" s="74"/>
      <c r="O414" s="60"/>
      <c r="P414" s="60"/>
      <c r="Q414" s="60"/>
      <c r="R414" s="60"/>
    </row>
    <row r="415" spans="2:18" x14ac:dyDescent="0.3">
      <c r="B415" s="77"/>
      <c r="C415" s="36" t="s">
        <v>290</v>
      </c>
      <c r="D415" s="38">
        <v>3693</v>
      </c>
      <c r="E415" s="36">
        <v>2</v>
      </c>
      <c r="F415" s="23">
        <v>0</v>
      </c>
      <c r="G415" s="23">
        <f t="shared" si="85"/>
        <v>2.5771525717449475E-4</v>
      </c>
      <c r="H415" s="23">
        <f t="shared" si="86"/>
        <v>5.3226879574184971E-4</v>
      </c>
      <c r="I415" s="23">
        <f t="shared" si="87"/>
        <v>0</v>
      </c>
      <c r="J415" s="23">
        <f t="shared" si="88"/>
        <v>7.8998405291634446E-4</v>
      </c>
      <c r="K415" s="23">
        <f t="shared" si="89"/>
        <v>5.2928931545395082E-2</v>
      </c>
      <c r="L415" s="67"/>
      <c r="M415" s="23"/>
      <c r="N415" s="74"/>
      <c r="O415" s="60"/>
      <c r="P415" s="60"/>
      <c r="Q415" s="60"/>
      <c r="R415" s="60"/>
    </row>
    <row r="416" spans="2:18" x14ac:dyDescent="0.3">
      <c r="B416" s="77"/>
      <c r="C416" s="36" t="s">
        <v>505</v>
      </c>
      <c r="D416" s="36">
        <v>4004</v>
      </c>
      <c r="E416" s="36">
        <v>1</v>
      </c>
      <c r="F416" s="23">
        <v>0</v>
      </c>
      <c r="G416" s="23">
        <f t="shared" si="85"/>
        <v>2.7941832919758377E-4</v>
      </c>
      <c r="H416" s="23">
        <f t="shared" si="86"/>
        <v>2.6613439787092486E-4</v>
      </c>
      <c r="I416" s="23">
        <f t="shared" si="87"/>
        <v>0</v>
      </c>
      <c r="J416" s="23">
        <f t="shared" si="88"/>
        <v>5.4555272706850863E-4</v>
      </c>
      <c r="K416" s="23">
        <f t="shared" si="89"/>
        <v>3.6552032713590081E-2</v>
      </c>
      <c r="L416" s="67"/>
      <c r="M416" s="23"/>
      <c r="N416" s="74"/>
      <c r="O416" s="60"/>
      <c r="P416" s="60"/>
      <c r="Q416" s="60"/>
      <c r="R416" s="60"/>
    </row>
    <row r="417" spans="2:18" x14ac:dyDescent="0.3">
      <c r="B417" s="77"/>
      <c r="C417" s="36" t="s">
        <v>506</v>
      </c>
      <c r="D417" s="36">
        <v>10200</v>
      </c>
      <c r="E417" s="42">
        <v>1</v>
      </c>
      <c r="F417" s="23">
        <v>0</v>
      </c>
      <c r="G417" s="23">
        <f t="shared" si="85"/>
        <v>7.1180493451931937E-4</v>
      </c>
      <c r="H417" s="23">
        <f t="shared" si="86"/>
        <v>2.6613439787092486E-4</v>
      </c>
      <c r="I417" s="23">
        <f t="shared" si="87"/>
        <v>0</v>
      </c>
      <c r="J417" s="23">
        <f t="shared" si="88"/>
        <v>9.7793933239024417E-4</v>
      </c>
      <c r="K417" s="23">
        <f t="shared" si="89"/>
        <v>6.5521935270146353E-2</v>
      </c>
      <c r="L417" s="67"/>
      <c r="M417" s="23"/>
      <c r="N417" s="74"/>
      <c r="O417" s="60"/>
      <c r="P417" s="60"/>
      <c r="Q417" s="60"/>
      <c r="R417" s="60"/>
    </row>
    <row r="418" spans="2:18" x14ac:dyDescent="0.3">
      <c r="B418" s="77"/>
      <c r="C418" s="1" t="s">
        <v>215</v>
      </c>
      <c r="D418" s="2">
        <v>14414</v>
      </c>
      <c r="E418" s="36">
        <v>5</v>
      </c>
      <c r="F418" s="23">
        <v>0</v>
      </c>
      <c r="G418" s="23">
        <f t="shared" si="85"/>
        <v>1.0058780711923007E-3</v>
      </c>
      <c r="H418" s="23">
        <f t="shared" si="86"/>
        <v>1.3306719893546241E-3</v>
      </c>
      <c r="I418" s="23">
        <f t="shared" si="87"/>
        <v>0</v>
      </c>
      <c r="J418" s="23">
        <f t="shared" si="88"/>
        <v>2.3365500605469249E-3</v>
      </c>
      <c r="K418" s="23">
        <f t="shared" si="89"/>
        <v>0.15654885405664395</v>
      </c>
      <c r="L418" s="67"/>
      <c r="M418" s="23">
        <v>1</v>
      </c>
      <c r="N418" s="74">
        <v>0</v>
      </c>
      <c r="O418" s="60"/>
      <c r="P418" s="60"/>
      <c r="Q418" s="60"/>
      <c r="R418" s="60"/>
    </row>
    <row r="419" spans="2:18" x14ac:dyDescent="0.3">
      <c r="B419" s="77"/>
      <c r="C419" s="37" t="s">
        <v>507</v>
      </c>
      <c r="D419" s="37">
        <v>1000</v>
      </c>
      <c r="E419" s="42">
        <v>1</v>
      </c>
      <c r="F419" s="23">
        <v>0</v>
      </c>
      <c r="G419" s="23">
        <f t="shared" si="85"/>
        <v>6.9784797501894053E-5</v>
      </c>
      <c r="H419" s="23">
        <f t="shared" si="86"/>
        <v>2.6613439787092486E-4</v>
      </c>
      <c r="I419" s="23">
        <f t="shared" si="87"/>
        <v>0</v>
      </c>
      <c r="J419" s="23">
        <f t="shared" si="88"/>
        <v>3.359191953728189E-4</v>
      </c>
      <c r="K419" s="23">
        <f t="shared" si="89"/>
        <v>2.2506586089978867E-2</v>
      </c>
      <c r="L419" s="67"/>
      <c r="M419" s="23"/>
      <c r="N419" s="74"/>
      <c r="O419" s="60"/>
      <c r="P419" s="60"/>
      <c r="Q419" s="60"/>
      <c r="R419" s="60"/>
    </row>
    <row r="420" spans="2:18" x14ac:dyDescent="0.3">
      <c r="B420" s="77"/>
      <c r="C420" s="36" t="s">
        <v>289</v>
      </c>
      <c r="D420" s="38">
        <v>8500</v>
      </c>
      <c r="E420" s="36">
        <v>1</v>
      </c>
      <c r="F420" s="23">
        <v>0</v>
      </c>
      <c r="G420" s="23">
        <f t="shared" si="85"/>
        <v>5.9317077876609942E-4</v>
      </c>
      <c r="H420" s="23">
        <f t="shared" si="86"/>
        <v>2.6613439787092486E-4</v>
      </c>
      <c r="I420" s="23">
        <f t="shared" si="87"/>
        <v>0</v>
      </c>
      <c r="J420" s="23">
        <f t="shared" si="88"/>
        <v>8.5930517663702433E-4</v>
      </c>
      <c r="K420" s="23">
        <f t="shared" si="89"/>
        <v>5.7573446834680631E-2</v>
      </c>
      <c r="L420" s="67"/>
      <c r="M420" s="23"/>
      <c r="N420" s="74"/>
      <c r="O420" s="60"/>
      <c r="P420" s="60"/>
      <c r="Q420" s="60"/>
      <c r="R420" s="60"/>
    </row>
    <row r="421" spans="2:18" x14ac:dyDescent="0.3">
      <c r="B421" s="77"/>
      <c r="C421" s="1" t="s">
        <v>216</v>
      </c>
      <c r="D421" s="2">
        <v>4850</v>
      </c>
      <c r="E421" s="36">
        <v>2</v>
      </c>
      <c r="F421" s="23">
        <v>0</v>
      </c>
      <c r="G421" s="23">
        <f t="shared" si="85"/>
        <v>3.3845626788418619E-4</v>
      </c>
      <c r="H421" s="23">
        <f t="shared" si="86"/>
        <v>5.3226879574184971E-4</v>
      </c>
      <c r="I421" s="23">
        <f t="shared" si="87"/>
        <v>0</v>
      </c>
      <c r="J421" s="23">
        <f t="shared" si="88"/>
        <v>8.707250636260359E-4</v>
      </c>
      <c r="K421" s="23">
        <f t="shared" si="89"/>
        <v>5.8338579262944404E-2</v>
      </c>
      <c r="L421" s="67"/>
      <c r="M421" s="23">
        <v>1</v>
      </c>
      <c r="N421" s="74">
        <v>0</v>
      </c>
      <c r="O421" s="60"/>
      <c r="P421" s="60"/>
      <c r="Q421" s="60"/>
      <c r="R421" s="60"/>
    </row>
    <row r="422" spans="2:18" x14ac:dyDescent="0.3">
      <c r="B422" s="77"/>
      <c r="C422" s="37" t="s">
        <v>508</v>
      </c>
      <c r="D422" s="37">
        <v>2377</v>
      </c>
      <c r="E422" s="42">
        <v>1</v>
      </c>
      <c r="F422" s="23">
        <v>0</v>
      </c>
      <c r="G422" s="23">
        <f t="shared" si="85"/>
        <v>1.6587846366200216E-4</v>
      </c>
      <c r="H422" s="23">
        <f t="shared" si="86"/>
        <v>2.6613439787092486E-4</v>
      </c>
      <c r="I422" s="23">
        <f t="shared" si="87"/>
        <v>0</v>
      </c>
      <c r="J422" s="23">
        <f t="shared" si="88"/>
        <v>4.3201286153292699E-4</v>
      </c>
      <c r="K422" s="23">
        <f t="shared" si="89"/>
        <v>2.8944861722706109E-2</v>
      </c>
      <c r="L422" s="67"/>
      <c r="M422" s="23"/>
      <c r="N422" s="74"/>
      <c r="O422" s="60"/>
      <c r="P422" s="60"/>
      <c r="Q422" s="60"/>
      <c r="R422" s="60"/>
    </row>
    <row r="423" spans="2:18" x14ac:dyDescent="0.3">
      <c r="B423" s="77"/>
      <c r="C423" s="36" t="s">
        <v>509</v>
      </c>
      <c r="D423" s="38">
        <v>29257</v>
      </c>
      <c r="E423" s="36">
        <v>6</v>
      </c>
      <c r="F423" s="23">
        <v>0</v>
      </c>
      <c r="G423" s="23">
        <f t="shared" si="85"/>
        <v>2.0416938205129139E-3</v>
      </c>
      <c r="H423" s="23">
        <f t="shared" si="86"/>
        <v>1.5968063872255492E-3</v>
      </c>
      <c r="I423" s="23">
        <f t="shared" si="87"/>
        <v>0</v>
      </c>
      <c r="J423" s="23">
        <f t="shared" si="88"/>
        <v>3.638500207738463E-3</v>
      </c>
      <c r="K423" s="23">
        <f t="shared" si="89"/>
        <v>0.24377951391847702</v>
      </c>
      <c r="L423" s="67">
        <v>0</v>
      </c>
      <c r="M423" s="73">
        <v>1</v>
      </c>
      <c r="N423" s="73">
        <v>0</v>
      </c>
      <c r="O423" s="60"/>
      <c r="P423" s="60"/>
      <c r="Q423" s="60"/>
      <c r="R423" s="60"/>
    </row>
    <row r="424" spans="2:18" x14ac:dyDescent="0.3">
      <c r="B424" s="77"/>
      <c r="C424" s="36" t="s">
        <v>510</v>
      </c>
      <c r="D424" s="38">
        <v>3615</v>
      </c>
      <c r="E424" s="36">
        <v>1</v>
      </c>
      <c r="F424" s="23">
        <v>0</v>
      </c>
      <c r="G424" s="23">
        <f t="shared" si="85"/>
        <v>2.5227204296934699E-4</v>
      </c>
      <c r="H424" s="23">
        <f t="shared" si="86"/>
        <v>2.6613439787092486E-4</v>
      </c>
      <c r="I424" s="23">
        <f t="shared" si="87"/>
        <v>0</v>
      </c>
      <c r="J424" s="23">
        <f t="shared" si="88"/>
        <v>5.1840644084027185E-4</v>
      </c>
      <c r="K424" s="23">
        <f t="shared" si="89"/>
        <v>3.4733231536298211E-2</v>
      </c>
      <c r="L424" s="67"/>
      <c r="M424" s="23"/>
      <c r="N424" s="74"/>
      <c r="O424" s="60"/>
      <c r="P424" s="60"/>
      <c r="Q424" s="60"/>
      <c r="R424" s="60"/>
    </row>
    <row r="425" spans="2:18" x14ac:dyDescent="0.3">
      <c r="B425" s="78"/>
      <c r="C425" s="36" t="s">
        <v>511</v>
      </c>
      <c r="D425" s="38">
        <v>2140</v>
      </c>
      <c r="E425" s="36">
        <v>2</v>
      </c>
      <c r="F425" s="23">
        <v>0</v>
      </c>
      <c r="G425" s="23">
        <f t="shared" si="85"/>
        <v>1.4933946665405328E-4</v>
      </c>
      <c r="H425" s="23">
        <f t="shared" si="86"/>
        <v>5.3226879574184971E-4</v>
      </c>
      <c r="I425" s="23">
        <f t="shared" si="87"/>
        <v>0</v>
      </c>
      <c r="J425" s="23">
        <f>G425+H425+I425</f>
        <v>6.8160826239590296E-4</v>
      </c>
      <c r="K425" s="23">
        <f t="shared" si="89"/>
        <v>4.5667753580525501E-2</v>
      </c>
      <c r="L425" s="67"/>
      <c r="M425" s="23"/>
      <c r="N425" s="74"/>
      <c r="O425" s="60"/>
      <c r="P425" s="60"/>
      <c r="Q425" s="60"/>
      <c r="R425" s="60"/>
    </row>
    <row r="426" spans="2:18" x14ac:dyDescent="0.3">
      <c r="B426" s="24" t="s">
        <v>7</v>
      </c>
      <c r="C426" s="25"/>
      <c r="D426" s="26">
        <f>SUM(D410:D425)</f>
        <v>126186</v>
      </c>
      <c r="E426" s="24">
        <f>SUM(E410:E425)</f>
        <v>31</v>
      </c>
      <c r="F426" s="32">
        <f>SUM(F410:F425)</f>
        <v>0</v>
      </c>
      <c r="G426" s="32"/>
      <c r="H426" s="32"/>
      <c r="I426" s="32"/>
      <c r="J426" s="32">
        <f>SUM(J410:J425)</f>
        <v>1.7056030791572675E-2</v>
      </c>
      <c r="K426" s="32">
        <f>SUM(K410:K425)</f>
        <v>1.1427540630353692</v>
      </c>
      <c r="L426" s="69">
        <v>1</v>
      </c>
      <c r="M426" s="23">
        <v>5</v>
      </c>
      <c r="N426" s="74">
        <v>0</v>
      </c>
      <c r="O426" s="60"/>
      <c r="P426" s="60"/>
      <c r="Q426" s="60"/>
      <c r="R426" s="60"/>
    </row>
    <row r="427" spans="2:18" x14ac:dyDescent="0.3">
      <c r="B427" s="47"/>
      <c r="C427" s="47"/>
      <c r="D427" s="48"/>
      <c r="E427" s="47"/>
      <c r="F427" s="32"/>
      <c r="G427" s="32"/>
      <c r="H427" s="32"/>
      <c r="I427" s="32"/>
      <c r="J427" s="32"/>
      <c r="K427" s="32"/>
      <c r="L427" s="69"/>
      <c r="M427" s="23"/>
      <c r="N427" s="74"/>
      <c r="O427" s="60"/>
      <c r="P427" s="60"/>
      <c r="Q427" s="60"/>
      <c r="R427" s="60"/>
    </row>
    <row r="428" spans="2:18" ht="37.5" x14ac:dyDescent="0.3">
      <c r="B428" s="36" t="s">
        <v>512</v>
      </c>
      <c r="C428" s="36" t="s">
        <v>513</v>
      </c>
      <c r="D428" s="38">
        <v>20834.740000000002</v>
      </c>
      <c r="E428" s="36">
        <v>9</v>
      </c>
      <c r="F428" s="23">
        <v>0</v>
      </c>
      <c r="G428" s="23">
        <f>0.35*D428/$D$456</f>
        <v>1.4539481119046121E-3</v>
      </c>
      <c r="H428" s="23">
        <f>0.4*E428/$E$456</f>
        <v>2.3952095808383233E-3</v>
      </c>
      <c r="I428" s="23">
        <v>0</v>
      </c>
      <c r="J428" s="23">
        <f>G428+H428+I428</f>
        <v>3.8491576927429357E-3</v>
      </c>
      <c r="K428" s="23">
        <f>J428*67</f>
        <v>0.25789356541377667</v>
      </c>
      <c r="L428" s="69"/>
      <c r="M428" s="23"/>
      <c r="N428" s="74"/>
      <c r="O428" s="60"/>
      <c r="P428" s="60"/>
      <c r="Q428" s="60"/>
      <c r="R428" s="60"/>
    </row>
    <row r="429" spans="2:18" x14ac:dyDescent="0.3">
      <c r="B429" s="57" t="s">
        <v>7</v>
      </c>
      <c r="C429" s="57"/>
      <c r="D429" s="49">
        <v>20834.740000000002</v>
      </c>
      <c r="E429" s="57">
        <v>9</v>
      </c>
      <c r="F429" s="32">
        <f>SUM(F428)</f>
        <v>0</v>
      </c>
      <c r="G429" s="32"/>
      <c r="H429" s="32"/>
      <c r="I429" s="32"/>
      <c r="J429" s="32">
        <f>SUM(J428)</f>
        <v>3.8491576927429357E-3</v>
      </c>
      <c r="K429" s="32">
        <f>SUM(K428)</f>
        <v>0.25789356541377667</v>
      </c>
      <c r="L429" s="69">
        <v>0</v>
      </c>
      <c r="M429" s="23"/>
      <c r="N429" s="74"/>
      <c r="O429" s="60"/>
      <c r="P429" s="60"/>
      <c r="Q429" s="60"/>
      <c r="R429" s="60"/>
    </row>
    <row r="430" spans="2:18" x14ac:dyDescent="0.3">
      <c r="F430" s="23"/>
      <c r="G430" s="23"/>
      <c r="H430" s="23"/>
      <c r="I430" s="23"/>
      <c r="J430" s="23"/>
      <c r="K430" s="23"/>
      <c r="L430" s="67"/>
      <c r="M430" s="23"/>
      <c r="N430" s="74"/>
      <c r="O430" s="60"/>
      <c r="P430" s="60"/>
      <c r="Q430" s="60"/>
      <c r="R430" s="60"/>
    </row>
    <row r="431" spans="2:18" x14ac:dyDescent="0.3">
      <c r="B431" s="5" t="s">
        <v>217</v>
      </c>
      <c r="C431" s="1" t="s">
        <v>514</v>
      </c>
      <c r="D431" s="2">
        <v>2574.89</v>
      </c>
      <c r="E431" s="36">
        <v>2</v>
      </c>
      <c r="F431" s="23">
        <v>0</v>
      </c>
      <c r="G431" s="23">
        <f t="shared" ref="G431:G440" si="90">0.35*D431/$D$456</f>
        <v>1.7968817723965197E-4</v>
      </c>
      <c r="H431" s="23">
        <f t="shared" ref="H431:H440" si="91">0.4*E431/$E$456</f>
        <v>5.3226879574184971E-4</v>
      </c>
      <c r="I431" s="23">
        <f>0.25*F431/$F$456</f>
        <v>0</v>
      </c>
      <c r="J431" s="23">
        <f>G431+H431+I431</f>
        <v>7.1195697298150171E-4</v>
      </c>
      <c r="K431" s="23">
        <f>J431*67</f>
        <v>4.7701117189760611E-2</v>
      </c>
      <c r="L431" s="67"/>
      <c r="M431" s="23"/>
      <c r="N431" s="74"/>
      <c r="O431" s="60"/>
      <c r="P431" s="60"/>
      <c r="Q431" s="60"/>
      <c r="R431" s="60"/>
    </row>
    <row r="432" spans="2:18" x14ac:dyDescent="0.3">
      <c r="B432" s="8"/>
      <c r="C432" s="36" t="s">
        <v>219</v>
      </c>
      <c r="D432" s="38">
        <f>4763.37+984.83</f>
        <v>5748.2</v>
      </c>
      <c r="E432" s="36">
        <v>4</v>
      </c>
      <c r="F432" s="23">
        <v>0</v>
      </c>
      <c r="G432" s="23">
        <f t="shared" si="90"/>
        <v>4.0113697300038736E-4</v>
      </c>
      <c r="H432" s="23">
        <f t="shared" si="91"/>
        <v>1.0645375914836994E-3</v>
      </c>
      <c r="I432" s="23">
        <f t="shared" ref="I432:I440" si="92">0.25*F432/$F$456</f>
        <v>0</v>
      </c>
      <c r="J432" s="23">
        <f t="shared" ref="J432:J440" si="93">G432+H432+I432</f>
        <v>1.4656745644840868E-3</v>
      </c>
      <c r="K432" s="23">
        <f t="shared" ref="K432:K440" si="94">J432*67</f>
        <v>9.8200195820433808E-2</v>
      </c>
      <c r="L432" s="67"/>
      <c r="M432" s="23"/>
      <c r="N432" s="74"/>
      <c r="O432" s="60"/>
      <c r="P432" s="60"/>
      <c r="Q432" s="60"/>
      <c r="R432" s="60"/>
    </row>
    <row r="433" spans="2:18" x14ac:dyDescent="0.3">
      <c r="B433" s="8"/>
      <c r="C433" s="36" t="s">
        <v>515</v>
      </c>
      <c r="D433" s="36">
        <v>4279</v>
      </c>
      <c r="E433" s="36">
        <v>2</v>
      </c>
      <c r="F433" s="23">
        <v>0</v>
      </c>
      <c r="G433" s="23">
        <f t="shared" si="90"/>
        <v>2.9860914851060461E-4</v>
      </c>
      <c r="H433" s="23">
        <f t="shared" si="91"/>
        <v>5.3226879574184971E-4</v>
      </c>
      <c r="I433" s="23">
        <f t="shared" si="92"/>
        <v>0</v>
      </c>
      <c r="J433" s="23">
        <f t="shared" si="93"/>
        <v>8.3087794425245427E-4</v>
      </c>
      <c r="K433" s="23">
        <f t="shared" si="94"/>
        <v>5.5668822264914437E-2</v>
      </c>
      <c r="L433" s="67"/>
      <c r="M433" s="23"/>
      <c r="N433" s="74"/>
      <c r="O433" s="60"/>
      <c r="P433" s="60"/>
      <c r="Q433" s="60"/>
      <c r="R433" s="60"/>
    </row>
    <row r="434" spans="2:18" x14ac:dyDescent="0.3">
      <c r="B434" s="8"/>
      <c r="C434" s="36" t="s">
        <v>220</v>
      </c>
      <c r="D434" s="38">
        <f>4628.93+11150</f>
        <v>15778.93</v>
      </c>
      <c r="E434" s="36">
        <v>2</v>
      </c>
      <c r="F434" s="23">
        <v>0</v>
      </c>
      <c r="G434" s="23">
        <f t="shared" si="90"/>
        <v>1.1011294348465613E-3</v>
      </c>
      <c r="H434" s="23">
        <f t="shared" si="91"/>
        <v>5.3226879574184971E-4</v>
      </c>
      <c r="I434" s="23">
        <f t="shared" si="92"/>
        <v>0</v>
      </c>
      <c r="J434" s="23">
        <f t="shared" si="93"/>
        <v>1.6333982305884111E-3</v>
      </c>
      <c r="K434" s="23">
        <f t="shared" si="94"/>
        <v>0.10943768144942355</v>
      </c>
      <c r="L434" s="67"/>
      <c r="M434" s="23"/>
      <c r="N434" s="74"/>
      <c r="O434" s="60"/>
      <c r="P434" s="60"/>
      <c r="Q434" s="60"/>
      <c r="R434" s="60"/>
    </row>
    <row r="435" spans="2:18" x14ac:dyDescent="0.3">
      <c r="B435" s="8"/>
      <c r="C435" s="36" t="s">
        <v>516</v>
      </c>
      <c r="D435" s="38">
        <f>20543.09+4059.4</f>
        <v>24602.49</v>
      </c>
      <c r="E435" s="36">
        <v>6</v>
      </c>
      <c r="F435" s="23">
        <v>0</v>
      </c>
      <c r="G435" s="23">
        <f t="shared" si="90"/>
        <v>1.7168797826923733E-3</v>
      </c>
      <c r="H435" s="23">
        <f t="shared" si="91"/>
        <v>1.5968063872255492E-3</v>
      </c>
      <c r="I435" s="23">
        <f t="shared" si="92"/>
        <v>0</v>
      </c>
      <c r="J435" s="23">
        <f t="shared" si="93"/>
        <v>3.3136861699179223E-3</v>
      </c>
      <c r="K435" s="23">
        <f t="shared" si="94"/>
        <v>0.2220169733845008</v>
      </c>
      <c r="L435" s="67"/>
      <c r="M435" s="23"/>
      <c r="N435" s="74"/>
      <c r="O435" s="60"/>
      <c r="P435" s="60"/>
      <c r="Q435" s="60"/>
      <c r="R435" s="60"/>
    </row>
    <row r="436" spans="2:18" x14ac:dyDescent="0.3">
      <c r="B436" s="34"/>
      <c r="C436" s="36" t="s">
        <v>207</v>
      </c>
      <c r="D436" s="36">
        <v>4014</v>
      </c>
      <c r="E436" s="36">
        <v>1</v>
      </c>
      <c r="F436" s="23"/>
      <c r="G436" s="23">
        <f t="shared" si="90"/>
        <v>2.8011617717260272E-4</v>
      </c>
      <c r="H436" s="23">
        <f t="shared" si="91"/>
        <v>2.6613439787092486E-4</v>
      </c>
      <c r="I436" s="23">
        <f t="shared" si="92"/>
        <v>0</v>
      </c>
      <c r="J436" s="23">
        <f t="shared" si="93"/>
        <v>5.4625057504352763E-4</v>
      </c>
      <c r="K436" s="23">
        <f t="shared" si="94"/>
        <v>3.659878852791635E-2</v>
      </c>
      <c r="L436" s="67"/>
      <c r="M436" s="23"/>
      <c r="N436" s="74"/>
      <c r="O436" s="60"/>
      <c r="P436" s="60"/>
      <c r="Q436" s="60"/>
      <c r="R436" s="60"/>
    </row>
    <row r="437" spans="2:18" x14ac:dyDescent="0.3">
      <c r="B437" s="34"/>
      <c r="C437" s="35" t="s">
        <v>222</v>
      </c>
      <c r="D437" s="7">
        <f>23391.84+645.24</f>
        <v>24037.08</v>
      </c>
      <c r="E437" s="36">
        <v>9</v>
      </c>
      <c r="F437" s="23"/>
      <c r="G437" s="23">
        <f t="shared" si="90"/>
        <v>1.6774227603368278E-3</v>
      </c>
      <c r="H437" s="23">
        <f t="shared" si="91"/>
        <v>2.3952095808383233E-3</v>
      </c>
      <c r="I437" s="23">
        <f t="shared" si="92"/>
        <v>0</v>
      </c>
      <c r="J437" s="23">
        <f t="shared" si="93"/>
        <v>4.0726323411751511E-3</v>
      </c>
      <c r="K437" s="23">
        <f t="shared" si="94"/>
        <v>0.27286636685873511</v>
      </c>
      <c r="L437" s="67">
        <v>1</v>
      </c>
      <c r="M437" s="23"/>
      <c r="N437" s="74"/>
      <c r="O437" s="60"/>
      <c r="P437" s="60"/>
      <c r="Q437" s="60"/>
      <c r="R437" s="60"/>
    </row>
    <row r="438" spans="2:18" x14ac:dyDescent="0.3">
      <c r="B438" s="34"/>
      <c r="C438" s="35" t="s">
        <v>517</v>
      </c>
      <c r="D438" s="35">
        <v>3687.81</v>
      </c>
      <c r="E438" s="36">
        <v>1</v>
      </c>
      <c r="F438" s="23"/>
      <c r="G438" s="23">
        <f t="shared" si="90"/>
        <v>2.5735307407545989E-4</v>
      </c>
      <c r="H438" s="23">
        <f t="shared" si="91"/>
        <v>2.6613439787092486E-4</v>
      </c>
      <c r="I438" s="23">
        <f t="shared" si="92"/>
        <v>0</v>
      </c>
      <c r="J438" s="23">
        <f t="shared" si="93"/>
        <v>5.2348747194638475E-4</v>
      </c>
      <c r="K438" s="23">
        <f t="shared" si="94"/>
        <v>3.507366062040778E-2</v>
      </c>
      <c r="L438" s="67"/>
      <c r="M438" s="23"/>
      <c r="N438" s="74"/>
      <c r="O438" s="60"/>
      <c r="P438" s="60"/>
      <c r="Q438" s="60"/>
      <c r="R438" s="60"/>
    </row>
    <row r="439" spans="2:18" x14ac:dyDescent="0.3">
      <c r="B439" s="34"/>
      <c r="C439" s="36" t="s">
        <v>518</v>
      </c>
      <c r="D439" s="36">
        <v>1000</v>
      </c>
      <c r="E439" s="42">
        <v>1</v>
      </c>
      <c r="F439" s="23"/>
      <c r="G439" s="23">
        <f t="shared" si="90"/>
        <v>6.9784797501894053E-5</v>
      </c>
      <c r="H439" s="23">
        <f t="shared" si="91"/>
        <v>2.6613439787092486E-4</v>
      </c>
      <c r="I439" s="23">
        <f t="shared" si="92"/>
        <v>0</v>
      </c>
      <c r="J439" s="23">
        <f t="shared" si="93"/>
        <v>3.359191953728189E-4</v>
      </c>
      <c r="K439" s="23">
        <f t="shared" si="94"/>
        <v>2.2506586089978867E-2</v>
      </c>
      <c r="L439" s="67"/>
      <c r="M439" s="23"/>
      <c r="N439" s="74"/>
      <c r="O439" s="60"/>
      <c r="P439" s="60"/>
      <c r="Q439" s="60"/>
      <c r="R439" s="60"/>
    </row>
    <row r="440" spans="2:18" x14ac:dyDescent="0.3">
      <c r="B440" s="9"/>
      <c r="C440" s="36" t="s">
        <v>223</v>
      </c>
      <c r="D440" s="38">
        <v>6203</v>
      </c>
      <c r="E440" s="36">
        <v>2</v>
      </c>
      <c r="F440" s="23">
        <v>0</v>
      </c>
      <c r="G440" s="23">
        <f t="shared" si="90"/>
        <v>4.3287509890424877E-4</v>
      </c>
      <c r="H440" s="23">
        <f t="shared" si="91"/>
        <v>5.3226879574184971E-4</v>
      </c>
      <c r="I440" s="23">
        <f t="shared" si="92"/>
        <v>0</v>
      </c>
      <c r="J440" s="23">
        <f t="shared" si="93"/>
        <v>9.6514389464609843E-4</v>
      </c>
      <c r="K440" s="23">
        <f t="shared" si="94"/>
        <v>6.4664640941288598E-2</v>
      </c>
      <c r="L440" s="67"/>
      <c r="M440" s="23">
        <v>1</v>
      </c>
      <c r="N440" s="74">
        <v>1</v>
      </c>
      <c r="O440" s="60"/>
      <c r="P440" s="60"/>
      <c r="Q440" s="60"/>
      <c r="R440" s="60"/>
    </row>
    <row r="441" spans="2:18" x14ac:dyDescent="0.3">
      <c r="B441" s="24" t="s">
        <v>7</v>
      </c>
      <c r="C441" s="25"/>
      <c r="D441" s="26">
        <f>SUM(D431:D440)</f>
        <v>91925.4</v>
      </c>
      <c r="E441" s="24">
        <f>SUM(E431:E440)</f>
        <v>30</v>
      </c>
      <c r="F441" s="32">
        <f>SUM(F431:F440)</f>
        <v>0</v>
      </c>
      <c r="G441" s="32"/>
      <c r="H441" s="32"/>
      <c r="I441" s="32"/>
      <c r="J441" s="32">
        <f>SUM(J431:J440)</f>
        <v>1.4399027360408358E-2</v>
      </c>
      <c r="K441" s="32">
        <f>SUM(K431:K440)</f>
        <v>0.96473483314735997</v>
      </c>
      <c r="L441" s="69">
        <v>1</v>
      </c>
      <c r="M441" s="23"/>
      <c r="N441" s="74"/>
      <c r="O441" s="60"/>
      <c r="P441" s="60"/>
      <c r="Q441" s="60"/>
      <c r="R441" s="60"/>
    </row>
    <row r="442" spans="2:18" x14ac:dyDescent="0.3">
      <c r="F442" s="23"/>
      <c r="G442" s="23"/>
      <c r="H442" s="23"/>
      <c r="I442" s="23"/>
      <c r="J442" s="23"/>
      <c r="K442" s="23"/>
      <c r="L442" s="67"/>
      <c r="M442" s="23"/>
      <c r="N442" s="74"/>
      <c r="O442" s="60"/>
      <c r="P442" s="60"/>
      <c r="Q442" s="60"/>
      <c r="R442" s="60"/>
    </row>
    <row r="443" spans="2:18" x14ac:dyDescent="0.3">
      <c r="B443" s="5" t="s">
        <v>224</v>
      </c>
      <c r="C443" s="35" t="s">
        <v>225</v>
      </c>
      <c r="D443" s="7">
        <f>3650+687.74</f>
        <v>4337.74</v>
      </c>
      <c r="E443" s="36">
        <v>5</v>
      </c>
      <c r="F443" s="23">
        <v>0</v>
      </c>
      <c r="G443" s="23">
        <f>0.35*D443/$D$456</f>
        <v>3.0270830751586586E-4</v>
      </c>
      <c r="H443" s="23">
        <f>0.4*E443/$E$456</f>
        <v>1.3306719893546241E-3</v>
      </c>
      <c r="I443" s="23">
        <f>0.25*F443/$F$456</f>
        <v>0</v>
      </c>
      <c r="J443" s="23">
        <f>G443+H443+I443</f>
        <v>1.63338029687049E-3</v>
      </c>
      <c r="K443" s="23">
        <f>J443*67</f>
        <v>0.10943647989032283</v>
      </c>
      <c r="L443" s="67"/>
      <c r="M443" s="23"/>
      <c r="N443" s="74"/>
      <c r="O443" s="60"/>
      <c r="P443" s="60"/>
      <c r="Q443" s="60"/>
      <c r="R443" s="60"/>
    </row>
    <row r="444" spans="2:18" x14ac:dyDescent="0.3">
      <c r="B444" s="8"/>
      <c r="C444" s="1" t="s">
        <v>519</v>
      </c>
      <c r="D444" s="2">
        <v>3250</v>
      </c>
      <c r="E444" s="36">
        <v>3</v>
      </c>
      <c r="F444" s="23">
        <v>0</v>
      </c>
      <c r="G444" s="23">
        <f t="shared" ref="G444:G453" si="95">0.35*D444/$D$456</f>
        <v>2.2680059188115567E-4</v>
      </c>
      <c r="H444" s="23">
        <f t="shared" ref="H444:H453" si="96">0.4*E444/$E$456</f>
        <v>7.9840319361277462E-4</v>
      </c>
      <c r="I444" s="23">
        <f t="shared" ref="I444:I453" si="97">0.25*F444/$F$456</f>
        <v>0</v>
      </c>
      <c r="J444" s="23">
        <f t="shared" ref="J444:J453" si="98">G444+H444+I444</f>
        <v>1.0252037854939302E-3</v>
      </c>
      <c r="K444" s="23">
        <f t="shared" ref="K444:K453" si="99">J444*67</f>
        <v>6.868865362809333E-2</v>
      </c>
      <c r="L444" s="67"/>
      <c r="M444" s="23"/>
      <c r="N444" s="74"/>
      <c r="O444" s="60"/>
      <c r="P444" s="60"/>
      <c r="Q444" s="60"/>
      <c r="R444" s="60"/>
    </row>
    <row r="445" spans="2:18" x14ac:dyDescent="0.3">
      <c r="B445" s="8"/>
      <c r="C445" s="35" t="s">
        <v>296</v>
      </c>
      <c r="D445" s="7">
        <v>1100</v>
      </c>
      <c r="E445" s="36">
        <v>1</v>
      </c>
      <c r="F445" s="23">
        <v>0</v>
      </c>
      <c r="G445" s="63">
        <f t="shared" si="95"/>
        <v>7.6763277252083457E-5</v>
      </c>
      <c r="H445" s="23">
        <f t="shared" si="96"/>
        <v>2.6613439787092486E-4</v>
      </c>
      <c r="I445" s="23">
        <f t="shared" si="97"/>
        <v>0</v>
      </c>
      <c r="J445" s="23">
        <f t="shared" si="98"/>
        <v>3.4289767512300833E-4</v>
      </c>
      <c r="K445" s="23">
        <f t="shared" si="99"/>
        <v>2.2974144233241556E-2</v>
      </c>
      <c r="L445" s="67"/>
      <c r="M445" s="23"/>
      <c r="N445" s="74"/>
      <c r="O445" s="60"/>
      <c r="P445" s="60"/>
      <c r="Q445" s="60"/>
      <c r="R445" s="60"/>
    </row>
    <row r="446" spans="2:18" x14ac:dyDescent="0.3">
      <c r="B446" s="8"/>
      <c r="C446" s="35" t="s">
        <v>227</v>
      </c>
      <c r="D446" s="7">
        <v>1500</v>
      </c>
      <c r="E446" s="36">
        <v>2</v>
      </c>
      <c r="F446" s="23">
        <v>0</v>
      </c>
      <c r="G446" s="23">
        <f t="shared" si="95"/>
        <v>1.0467719625284109E-4</v>
      </c>
      <c r="H446" s="23">
        <f t="shared" si="96"/>
        <v>5.3226879574184971E-4</v>
      </c>
      <c r="I446" s="23">
        <f t="shared" si="97"/>
        <v>0</v>
      </c>
      <c r="J446" s="23">
        <f t="shared" si="98"/>
        <v>6.369459919946908E-4</v>
      </c>
      <c r="K446" s="23">
        <f t="shared" si="99"/>
        <v>4.2675381463644281E-2</v>
      </c>
      <c r="L446" s="67"/>
      <c r="M446" s="23"/>
      <c r="N446" s="74"/>
      <c r="O446" s="60"/>
      <c r="P446" s="60"/>
      <c r="Q446" s="60"/>
      <c r="R446" s="60"/>
    </row>
    <row r="447" spans="2:18" x14ac:dyDescent="0.3">
      <c r="B447" s="8"/>
      <c r="C447" s="36" t="s">
        <v>520</v>
      </c>
      <c r="D447" s="36">
        <v>800</v>
      </c>
      <c r="E447" s="36">
        <v>1</v>
      </c>
      <c r="F447" s="23">
        <v>0</v>
      </c>
      <c r="G447" s="63">
        <f t="shared" si="95"/>
        <v>5.5827838001515245E-5</v>
      </c>
      <c r="H447" s="23">
        <f t="shared" si="96"/>
        <v>2.6613439787092486E-4</v>
      </c>
      <c r="I447" s="23">
        <f t="shared" si="97"/>
        <v>0</v>
      </c>
      <c r="J447" s="23">
        <f t="shared" si="98"/>
        <v>3.2196223587244009E-4</v>
      </c>
      <c r="K447" s="23">
        <f t="shared" si="99"/>
        <v>2.1571469803453487E-2</v>
      </c>
      <c r="L447" s="67"/>
      <c r="M447" s="23"/>
      <c r="N447" s="74"/>
      <c r="O447" s="60"/>
      <c r="P447" s="60"/>
      <c r="Q447" s="60"/>
      <c r="R447" s="60"/>
    </row>
    <row r="448" spans="2:18" x14ac:dyDescent="0.3">
      <c r="B448" s="77"/>
      <c r="C448" s="36" t="s">
        <v>521</v>
      </c>
      <c r="D448" s="38">
        <v>3550</v>
      </c>
      <c r="E448" s="36">
        <v>3</v>
      </c>
      <c r="F448" s="23">
        <v>0</v>
      </c>
      <c r="G448" s="23">
        <f t="shared" si="95"/>
        <v>2.4773603113172391E-4</v>
      </c>
      <c r="H448" s="23">
        <f t="shared" si="96"/>
        <v>7.9840319361277462E-4</v>
      </c>
      <c r="I448" s="23">
        <f t="shared" si="97"/>
        <v>0</v>
      </c>
      <c r="J448" s="23">
        <f t="shared" si="98"/>
        <v>1.0461392247444986E-3</v>
      </c>
      <c r="K448" s="23">
        <f t="shared" si="99"/>
        <v>7.0091328057881402E-2</v>
      </c>
      <c r="L448" s="67"/>
      <c r="M448" s="23"/>
      <c r="N448" s="74"/>
      <c r="O448" s="60"/>
      <c r="P448" s="60"/>
      <c r="Q448" s="60"/>
      <c r="R448" s="60"/>
    </row>
    <row r="449" spans="2:18" x14ac:dyDescent="0.3">
      <c r="B449" s="77"/>
      <c r="C449" s="1" t="s">
        <v>283</v>
      </c>
      <c r="D449" s="2">
        <v>5500</v>
      </c>
      <c r="E449" s="36">
        <v>1</v>
      </c>
      <c r="F449" s="23">
        <v>0</v>
      </c>
      <c r="G449" s="23">
        <f t="shared" si="95"/>
        <v>3.8381638626041725E-4</v>
      </c>
      <c r="H449" s="23">
        <f t="shared" si="96"/>
        <v>2.6613439787092486E-4</v>
      </c>
      <c r="I449" s="23">
        <f t="shared" si="97"/>
        <v>0</v>
      </c>
      <c r="J449" s="23">
        <f t="shared" si="98"/>
        <v>6.4995078413134216E-4</v>
      </c>
      <c r="K449" s="23">
        <f t="shared" si="99"/>
        <v>4.3546702536799924E-2</v>
      </c>
      <c r="L449" s="67"/>
      <c r="M449" s="23"/>
      <c r="N449" s="74"/>
      <c r="O449" s="60"/>
      <c r="P449" s="60"/>
      <c r="Q449" s="60"/>
      <c r="R449" s="60"/>
    </row>
    <row r="450" spans="2:18" x14ac:dyDescent="0.3">
      <c r="B450" s="77"/>
      <c r="C450" s="1" t="s">
        <v>229</v>
      </c>
      <c r="D450" s="2">
        <v>2750</v>
      </c>
      <c r="E450" s="36">
        <v>1</v>
      </c>
      <c r="F450" s="23">
        <v>0</v>
      </c>
      <c r="G450" s="23">
        <f t="shared" si="95"/>
        <v>1.9190819313020862E-4</v>
      </c>
      <c r="H450" s="23">
        <f t="shared" si="96"/>
        <v>2.6613439787092486E-4</v>
      </c>
      <c r="I450" s="23">
        <f t="shared" si="97"/>
        <v>0</v>
      </c>
      <c r="J450" s="23">
        <f t="shared" si="98"/>
        <v>4.5804259100113348E-4</v>
      </c>
      <c r="K450" s="23">
        <f t="shared" si="99"/>
        <v>3.0688853597075943E-2</v>
      </c>
      <c r="L450" s="67"/>
      <c r="M450" s="23"/>
      <c r="N450" s="74"/>
      <c r="O450" s="60"/>
      <c r="P450" s="60"/>
      <c r="Q450" s="60"/>
      <c r="R450" s="60"/>
    </row>
    <row r="451" spans="2:18" x14ac:dyDescent="0.3">
      <c r="B451" s="77"/>
      <c r="C451" s="36" t="s">
        <v>230</v>
      </c>
      <c r="D451" s="38">
        <v>1100</v>
      </c>
      <c r="E451" s="36">
        <v>3</v>
      </c>
      <c r="F451" s="23">
        <v>0</v>
      </c>
      <c r="G451" s="63">
        <f t="shared" si="95"/>
        <v>7.6763277252083457E-5</v>
      </c>
      <c r="H451" s="23">
        <f t="shared" si="96"/>
        <v>7.9840319361277462E-4</v>
      </c>
      <c r="I451" s="23">
        <f t="shared" si="97"/>
        <v>0</v>
      </c>
      <c r="J451" s="23">
        <f t="shared" si="98"/>
        <v>8.7516647086485809E-4</v>
      </c>
      <c r="K451" s="23">
        <f t="shared" si="99"/>
        <v>5.8636153547945491E-2</v>
      </c>
      <c r="L451" s="67"/>
      <c r="M451" s="23"/>
      <c r="N451" s="74"/>
      <c r="O451" s="60"/>
      <c r="P451" s="60"/>
      <c r="Q451" s="60"/>
      <c r="R451" s="60"/>
    </row>
    <row r="452" spans="2:18" x14ac:dyDescent="0.3">
      <c r="B452" s="77"/>
      <c r="C452" s="35" t="s">
        <v>231</v>
      </c>
      <c r="D452" s="7">
        <v>19550</v>
      </c>
      <c r="E452" s="36">
        <v>2</v>
      </c>
      <c r="F452" s="23">
        <v>0</v>
      </c>
      <c r="G452" s="23">
        <f t="shared" si="95"/>
        <v>1.3642927911620287E-3</v>
      </c>
      <c r="H452" s="23">
        <f t="shared" si="96"/>
        <v>5.3226879574184971E-4</v>
      </c>
      <c r="I452" s="23">
        <f t="shared" si="97"/>
        <v>0</v>
      </c>
      <c r="J452" s="23">
        <f t="shared" si="98"/>
        <v>1.8965615869038785E-3</v>
      </c>
      <c r="K452" s="23">
        <f t="shared" si="99"/>
        <v>0.12706962632255986</v>
      </c>
      <c r="L452" s="67">
        <v>1</v>
      </c>
      <c r="M452" s="23"/>
      <c r="N452" s="74"/>
      <c r="O452" s="60"/>
      <c r="P452" s="60"/>
      <c r="Q452" s="60"/>
      <c r="R452" s="60"/>
    </row>
    <row r="453" spans="2:18" x14ac:dyDescent="0.3">
      <c r="B453" s="78"/>
      <c r="C453" s="6" t="s">
        <v>308</v>
      </c>
      <c r="D453" s="7">
        <v>0</v>
      </c>
      <c r="E453" s="10">
        <v>0</v>
      </c>
      <c r="F453" s="23">
        <v>3</v>
      </c>
      <c r="G453" s="23">
        <f t="shared" si="95"/>
        <v>0</v>
      </c>
      <c r="H453" s="23">
        <f t="shared" si="96"/>
        <v>0</v>
      </c>
      <c r="I453" s="23">
        <f t="shared" si="97"/>
        <v>3.4090909090909088E-2</v>
      </c>
      <c r="J453" s="23">
        <f t="shared" si="98"/>
        <v>3.4090909090909088E-2</v>
      </c>
      <c r="K453" s="23">
        <f t="shared" si="99"/>
        <v>2.2840909090909087</v>
      </c>
      <c r="L453" s="67">
        <v>2</v>
      </c>
      <c r="M453" s="23"/>
      <c r="N453" s="74"/>
      <c r="O453" s="60"/>
      <c r="P453" s="60"/>
      <c r="Q453" s="60"/>
      <c r="R453" s="60"/>
    </row>
    <row r="454" spans="2:18" x14ac:dyDescent="0.3">
      <c r="B454" s="24" t="s">
        <v>7</v>
      </c>
      <c r="C454" s="25"/>
      <c r="D454" s="26">
        <f>SUM(D443:D453)</f>
        <v>43437.74</v>
      </c>
      <c r="E454" s="24">
        <f>SUM(E443:E453)</f>
        <v>22</v>
      </c>
      <c r="F454" s="32">
        <f>SUM(F443:F453)</f>
        <v>3</v>
      </c>
      <c r="G454" s="32"/>
      <c r="H454" s="32"/>
      <c r="I454" s="32"/>
      <c r="J454" s="32">
        <f>SUM(J443:J453)</f>
        <v>4.2977159733909358E-2</v>
      </c>
      <c r="K454" s="32">
        <f>SUM(K443:K453)</f>
        <v>2.8794697021719271</v>
      </c>
      <c r="L454" s="69">
        <v>3</v>
      </c>
      <c r="M454" s="23"/>
      <c r="N454" s="74"/>
      <c r="O454" s="60"/>
      <c r="P454" s="60"/>
      <c r="Q454" s="60"/>
      <c r="R454" s="60"/>
    </row>
    <row r="455" spans="2:18" x14ac:dyDescent="0.3">
      <c r="F455" s="23"/>
      <c r="G455" s="23"/>
      <c r="H455" s="23"/>
      <c r="I455" s="23"/>
      <c r="J455" s="23"/>
      <c r="K455" s="23"/>
      <c r="L455" s="67"/>
      <c r="M455" s="23"/>
      <c r="N455" s="74"/>
      <c r="O455" s="60"/>
      <c r="P455" s="60"/>
      <c r="Q455" s="60"/>
      <c r="R455" s="60"/>
    </row>
    <row r="456" spans="2:18" x14ac:dyDescent="0.3">
      <c r="B456" s="10" t="s">
        <v>7</v>
      </c>
      <c r="C456" s="11"/>
      <c r="D456" s="7">
        <f>D18+D43+D61+D53+D85+D116+D142+D146+D157+D193+D198+D202+D259+D279++D282+D334+D349+D370+D376+D379+D408+D426+D429+D441+D454</f>
        <v>5015419.0100000007</v>
      </c>
      <c r="E456" s="7">
        <f>E18+E43+E61+E53+E85+E116+E142+E146+E157+E193+E198+E202+E259+E279++E282+E334+E349+E370+E376+E379+E408+E426+E429+E441+E454</f>
        <v>1503</v>
      </c>
      <c r="F456" s="7">
        <f>F18+F43+F61+F53+F85+F116+F142+F146+F157+F193+F198+F202+F259+F279++F282+F334+F349+F370+F376+F379+F408+F426+F429+F441+F454</f>
        <v>22</v>
      </c>
      <c r="G456" s="23"/>
      <c r="H456" s="23"/>
      <c r="I456" s="23"/>
      <c r="J456" s="23"/>
      <c r="K456" s="23">
        <v>67</v>
      </c>
      <c r="L456" s="71">
        <f>L18+L43+L53+L61+L85+L116+L142+L146+L157+L193+L198+L202+L259+L279+L282+L334+L349+L370+L376+L379+L408+L426+L429+L441+L454</f>
        <v>67</v>
      </c>
      <c r="M456" s="23"/>
      <c r="N456" s="74"/>
      <c r="O456" s="60"/>
      <c r="P456" s="60"/>
      <c r="Q456" s="60"/>
      <c r="R456" s="60"/>
    </row>
  </sheetData>
  <mergeCells count="14">
    <mergeCell ref="B55:B60"/>
    <mergeCell ref="B144:B145"/>
    <mergeCell ref="B200:B201"/>
    <mergeCell ref="B351:B369"/>
    <mergeCell ref="B87:B115"/>
    <mergeCell ref="B118:B141"/>
    <mergeCell ref="B448:B453"/>
    <mergeCell ref="B195:B197"/>
    <mergeCell ref="B256:B258"/>
    <mergeCell ref="B63:B84"/>
    <mergeCell ref="B372:B375"/>
    <mergeCell ref="B277:B278"/>
    <mergeCell ref="B395:B407"/>
    <mergeCell ref="B410:B425"/>
  </mergeCells>
  <conditionalFormatting sqref="D214">
    <cfRule type="duplicateValues" dxfId="0" priority="1"/>
  </conditionalFormatting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0"/>
  <sheetViews>
    <sheetView workbookViewId="0">
      <selection activeCell="B1" sqref="B1:E1"/>
    </sheetView>
  </sheetViews>
  <sheetFormatPr defaultRowHeight="18.75" x14ac:dyDescent="0.25"/>
  <cols>
    <col min="2" max="3" width="19" style="12" customWidth="1"/>
    <col min="4" max="4" width="19" style="13" customWidth="1"/>
    <col min="5" max="5" width="19" style="12" customWidth="1"/>
  </cols>
  <sheetData>
    <row r="1" spans="2:5" ht="37.5" x14ac:dyDescent="0.25">
      <c r="B1" s="6" t="s">
        <v>268</v>
      </c>
      <c r="C1" s="6" t="s">
        <v>269</v>
      </c>
      <c r="D1" s="7" t="s">
        <v>271</v>
      </c>
      <c r="E1" s="6" t="s">
        <v>270</v>
      </c>
    </row>
    <row r="2" spans="2:5" x14ac:dyDescent="0.25">
      <c r="B2" s="5" t="s">
        <v>70</v>
      </c>
      <c r="C2" s="6" t="s">
        <v>75</v>
      </c>
      <c r="D2" s="7">
        <v>128650.3</v>
      </c>
      <c r="E2" s="6">
        <v>29</v>
      </c>
    </row>
    <row r="3" spans="2:5" x14ac:dyDescent="0.25">
      <c r="B3" s="5" t="s">
        <v>147</v>
      </c>
      <c r="C3" s="6" t="s">
        <v>149</v>
      </c>
      <c r="D3" s="7">
        <v>90694.53</v>
      </c>
      <c r="E3" s="6">
        <v>18</v>
      </c>
    </row>
    <row r="4" spans="2:5" x14ac:dyDescent="0.25">
      <c r="B4" s="5" t="s">
        <v>97</v>
      </c>
      <c r="C4" s="6" t="s">
        <v>113</v>
      </c>
      <c r="D4" s="7">
        <v>69751.070000000007</v>
      </c>
      <c r="E4" s="6">
        <v>19</v>
      </c>
    </row>
    <row r="5" spans="2:5" x14ac:dyDescent="0.25">
      <c r="B5" s="5" t="s">
        <v>147</v>
      </c>
      <c r="C5" s="6" t="s">
        <v>176</v>
      </c>
      <c r="D5" s="7">
        <v>53395.57</v>
      </c>
      <c r="E5" s="6">
        <v>14</v>
      </c>
    </row>
    <row r="6" spans="2:5" x14ac:dyDescent="0.25">
      <c r="B6" s="5" t="s">
        <v>97</v>
      </c>
      <c r="C6" s="6" t="s">
        <v>100</v>
      </c>
      <c r="D6" s="7">
        <v>49491.33</v>
      </c>
      <c r="E6" s="6">
        <v>10</v>
      </c>
    </row>
    <row r="7" spans="2:5" x14ac:dyDescent="0.25">
      <c r="B7" s="5" t="s">
        <v>147</v>
      </c>
      <c r="C7" s="6" t="s">
        <v>155</v>
      </c>
      <c r="D7" s="7">
        <v>46972.95</v>
      </c>
      <c r="E7" s="6">
        <v>13</v>
      </c>
    </row>
    <row r="8" spans="2:5" x14ac:dyDescent="0.25">
      <c r="B8" s="5" t="s">
        <v>70</v>
      </c>
      <c r="C8" s="6" t="s">
        <v>93</v>
      </c>
      <c r="D8" s="7">
        <v>40239</v>
      </c>
      <c r="E8" s="6">
        <v>17</v>
      </c>
    </row>
    <row r="9" spans="2:5" x14ac:dyDescent="0.25">
      <c r="B9" s="5" t="s">
        <v>147</v>
      </c>
      <c r="C9" s="6" t="s">
        <v>166</v>
      </c>
      <c r="D9" s="7">
        <v>39774</v>
      </c>
      <c r="E9" s="6">
        <v>8</v>
      </c>
    </row>
    <row r="10" spans="2:5" x14ac:dyDescent="0.25">
      <c r="B10" s="5" t="s">
        <v>97</v>
      </c>
      <c r="C10" s="6" t="s">
        <v>137</v>
      </c>
      <c r="D10" s="7">
        <v>38667.519999999997</v>
      </c>
      <c r="E10" s="6">
        <v>9</v>
      </c>
    </row>
    <row r="11" spans="2:5" x14ac:dyDescent="0.25">
      <c r="B11" s="5" t="s">
        <v>70</v>
      </c>
      <c r="C11" s="6" t="s">
        <v>82</v>
      </c>
      <c r="D11" s="7">
        <v>37999.1</v>
      </c>
      <c r="E11" s="6">
        <v>15</v>
      </c>
    </row>
    <row r="12" spans="2:5" x14ac:dyDescent="0.25">
      <c r="B12" s="5" t="s">
        <v>185</v>
      </c>
      <c r="C12" s="6" t="s">
        <v>187</v>
      </c>
      <c r="D12" s="7">
        <v>37949</v>
      </c>
      <c r="E12" s="6">
        <v>8</v>
      </c>
    </row>
    <row r="13" spans="2:5" x14ac:dyDescent="0.25">
      <c r="B13" s="5" t="s">
        <v>70</v>
      </c>
      <c r="C13" s="6" t="s">
        <v>76</v>
      </c>
      <c r="D13" s="7">
        <v>37480</v>
      </c>
      <c r="E13" s="6">
        <v>4</v>
      </c>
    </row>
    <row r="14" spans="2:5" x14ac:dyDescent="0.25">
      <c r="B14" s="5" t="s">
        <v>97</v>
      </c>
      <c r="C14" s="6" t="s">
        <v>135</v>
      </c>
      <c r="D14" s="7">
        <v>32498.16</v>
      </c>
      <c r="E14" s="6">
        <v>8</v>
      </c>
    </row>
    <row r="15" spans="2:5" x14ac:dyDescent="0.25">
      <c r="B15" s="5" t="s">
        <v>97</v>
      </c>
      <c r="C15" s="6" t="s">
        <v>124</v>
      </c>
      <c r="D15" s="7">
        <v>31230.22</v>
      </c>
      <c r="E15" s="6">
        <v>6</v>
      </c>
    </row>
    <row r="16" spans="2:5" x14ac:dyDescent="0.25">
      <c r="B16" s="5" t="s">
        <v>70</v>
      </c>
      <c r="C16" s="6" t="s">
        <v>90</v>
      </c>
      <c r="D16" s="7">
        <v>30709.1</v>
      </c>
      <c r="E16" s="6">
        <v>6</v>
      </c>
    </row>
    <row r="17" spans="2:5" x14ac:dyDescent="0.25">
      <c r="B17" s="5" t="s">
        <v>32</v>
      </c>
      <c r="C17" s="6" t="s">
        <v>42</v>
      </c>
      <c r="D17" s="7">
        <v>30550</v>
      </c>
      <c r="E17" s="6">
        <v>3</v>
      </c>
    </row>
    <row r="18" spans="2:5" x14ac:dyDescent="0.25">
      <c r="B18" s="5" t="s">
        <v>97</v>
      </c>
      <c r="C18" s="6" t="s">
        <v>88</v>
      </c>
      <c r="D18" s="7">
        <v>27334.45</v>
      </c>
      <c r="E18" s="6">
        <v>9</v>
      </c>
    </row>
    <row r="19" spans="2:5" x14ac:dyDescent="0.25">
      <c r="B19" s="5" t="s">
        <v>8</v>
      </c>
      <c r="C19" s="6" t="s">
        <v>12</v>
      </c>
      <c r="D19" s="7">
        <v>26834</v>
      </c>
      <c r="E19" s="6">
        <v>6</v>
      </c>
    </row>
    <row r="20" spans="2:5" x14ac:dyDescent="0.25">
      <c r="B20" s="5" t="s">
        <v>147</v>
      </c>
      <c r="C20" s="5" t="s">
        <v>157</v>
      </c>
      <c r="D20" s="7">
        <v>26778</v>
      </c>
      <c r="E20" s="6">
        <v>3</v>
      </c>
    </row>
    <row r="21" spans="2:5" x14ac:dyDescent="0.25">
      <c r="B21" s="5" t="s">
        <v>70</v>
      </c>
      <c r="C21" s="5" t="s">
        <v>96</v>
      </c>
      <c r="D21" s="7">
        <v>26392</v>
      </c>
      <c r="E21" s="6">
        <v>14</v>
      </c>
    </row>
    <row r="22" spans="2:5" x14ac:dyDescent="0.25">
      <c r="B22" s="5" t="s">
        <v>50</v>
      </c>
      <c r="C22" s="6" t="s">
        <v>59</v>
      </c>
      <c r="D22" s="7">
        <v>26150</v>
      </c>
      <c r="E22" s="6">
        <v>15</v>
      </c>
    </row>
    <row r="23" spans="2:5" x14ac:dyDescent="0.25">
      <c r="B23" s="5" t="s">
        <v>97</v>
      </c>
      <c r="C23" s="6" t="s">
        <v>128</v>
      </c>
      <c r="D23" s="7">
        <v>25862.15</v>
      </c>
      <c r="E23" s="6">
        <v>13</v>
      </c>
    </row>
    <row r="24" spans="2:5" x14ac:dyDescent="0.25">
      <c r="B24" s="5" t="s">
        <v>147</v>
      </c>
      <c r="C24" s="6" t="s">
        <v>153</v>
      </c>
      <c r="D24" s="7">
        <v>24781.7</v>
      </c>
      <c r="E24" s="6">
        <v>4</v>
      </c>
    </row>
    <row r="25" spans="2:5" x14ac:dyDescent="0.25">
      <c r="B25" s="5" t="s">
        <v>217</v>
      </c>
      <c r="C25" s="6" t="s">
        <v>222</v>
      </c>
      <c r="D25" s="7">
        <v>23391.84</v>
      </c>
      <c r="E25" s="6">
        <v>8</v>
      </c>
    </row>
    <row r="26" spans="2:5" x14ac:dyDescent="0.25">
      <c r="B26" s="5" t="s">
        <v>67</v>
      </c>
      <c r="C26" s="6" t="s">
        <v>69</v>
      </c>
      <c r="D26" s="7">
        <v>22800</v>
      </c>
      <c r="E26" s="6">
        <v>1</v>
      </c>
    </row>
    <row r="27" spans="2:5" x14ac:dyDescent="0.25">
      <c r="B27" s="5" t="s">
        <v>196</v>
      </c>
      <c r="C27" s="6" t="s">
        <v>201</v>
      </c>
      <c r="D27" s="7">
        <v>21908.04</v>
      </c>
      <c r="E27" s="6">
        <v>6</v>
      </c>
    </row>
    <row r="28" spans="2:5" x14ac:dyDescent="0.25">
      <c r="B28" s="5" t="s">
        <v>70</v>
      </c>
      <c r="C28" s="6" t="s">
        <v>74</v>
      </c>
      <c r="D28" s="7">
        <v>21236</v>
      </c>
      <c r="E28" s="6">
        <v>12</v>
      </c>
    </row>
    <row r="29" spans="2:5" x14ac:dyDescent="0.25">
      <c r="B29" s="5" t="s">
        <v>97</v>
      </c>
      <c r="C29" s="6" t="s">
        <v>117</v>
      </c>
      <c r="D29" s="7">
        <v>20826.05</v>
      </c>
      <c r="E29" s="6">
        <v>5</v>
      </c>
    </row>
    <row r="30" spans="2:5" x14ac:dyDescent="0.25">
      <c r="B30" s="5" t="s">
        <v>217</v>
      </c>
      <c r="C30" s="6" t="s">
        <v>221</v>
      </c>
      <c r="D30" s="7">
        <v>20543.09</v>
      </c>
      <c r="E30" s="6">
        <v>5</v>
      </c>
    </row>
    <row r="31" spans="2:5" x14ac:dyDescent="0.25">
      <c r="B31" s="5" t="s">
        <v>70</v>
      </c>
      <c r="C31" s="5" t="s">
        <v>71</v>
      </c>
      <c r="D31" s="7">
        <v>20000</v>
      </c>
      <c r="E31" s="6">
        <v>1</v>
      </c>
    </row>
    <row r="32" spans="2:5" x14ac:dyDescent="0.25">
      <c r="B32" s="5" t="s">
        <v>97</v>
      </c>
      <c r="C32" s="6" t="s">
        <v>136</v>
      </c>
      <c r="D32" s="7">
        <v>19631.099999999999</v>
      </c>
      <c r="E32" s="6">
        <v>4</v>
      </c>
    </row>
    <row r="33" spans="2:5" x14ac:dyDescent="0.25">
      <c r="B33" s="5" t="s">
        <v>224</v>
      </c>
      <c r="C33" s="6" t="s">
        <v>231</v>
      </c>
      <c r="D33" s="7">
        <v>19550</v>
      </c>
      <c r="E33" s="6">
        <v>2</v>
      </c>
    </row>
    <row r="34" spans="2:5" x14ac:dyDescent="0.25">
      <c r="B34" s="5" t="s">
        <v>97</v>
      </c>
      <c r="C34" s="6" t="s">
        <v>104</v>
      </c>
      <c r="D34" s="7">
        <v>19548</v>
      </c>
      <c r="E34" s="6">
        <v>5</v>
      </c>
    </row>
    <row r="35" spans="2:5" x14ac:dyDescent="0.25">
      <c r="B35" s="5" t="s">
        <v>196</v>
      </c>
      <c r="C35" s="6" t="s">
        <v>210</v>
      </c>
      <c r="D35" s="7">
        <v>19365</v>
      </c>
      <c r="E35" s="6">
        <v>3</v>
      </c>
    </row>
    <row r="36" spans="2:5" x14ac:dyDescent="0.25">
      <c r="B36" s="5" t="s">
        <v>147</v>
      </c>
      <c r="C36" s="6" t="s">
        <v>179</v>
      </c>
      <c r="D36" s="7">
        <v>19350</v>
      </c>
      <c r="E36" s="6">
        <v>1</v>
      </c>
    </row>
    <row r="37" spans="2:5" x14ac:dyDescent="0.25">
      <c r="B37" s="5" t="s">
        <v>253</v>
      </c>
      <c r="C37" s="1" t="s">
        <v>259</v>
      </c>
      <c r="D37" s="2">
        <v>19300</v>
      </c>
      <c r="E37" s="6">
        <v>11</v>
      </c>
    </row>
    <row r="38" spans="2:5" ht="37.5" x14ac:dyDescent="0.25">
      <c r="B38" s="5" t="s">
        <v>14</v>
      </c>
      <c r="C38" s="6" t="s">
        <v>272</v>
      </c>
      <c r="D38" s="7">
        <v>19120</v>
      </c>
      <c r="E38" s="6">
        <v>2</v>
      </c>
    </row>
    <row r="39" spans="2:5" x14ac:dyDescent="0.25">
      <c r="B39" s="5" t="s">
        <v>50</v>
      </c>
      <c r="C39" s="6" t="s">
        <v>63</v>
      </c>
      <c r="D39" s="7">
        <v>19000</v>
      </c>
      <c r="E39" s="6">
        <v>4</v>
      </c>
    </row>
    <row r="40" spans="2:5" x14ac:dyDescent="0.25">
      <c r="B40" s="5" t="s">
        <v>147</v>
      </c>
      <c r="C40" s="6" t="s">
        <v>163</v>
      </c>
      <c r="D40" s="7">
        <v>18710.689999999999</v>
      </c>
      <c r="E40" s="6">
        <v>7</v>
      </c>
    </row>
    <row r="41" spans="2:5" ht="37.5" x14ac:dyDescent="0.25">
      <c r="B41" s="5" t="s">
        <v>147</v>
      </c>
      <c r="C41" s="6" t="s">
        <v>273</v>
      </c>
      <c r="D41" s="7">
        <v>18200</v>
      </c>
      <c r="E41" s="6">
        <v>19</v>
      </c>
    </row>
    <row r="42" spans="2:5" x14ac:dyDescent="0.25">
      <c r="B42" s="3" t="s">
        <v>232</v>
      </c>
      <c r="C42" s="1" t="s">
        <v>235</v>
      </c>
      <c r="D42" s="2">
        <v>17797</v>
      </c>
      <c r="E42" s="1">
        <v>7</v>
      </c>
    </row>
    <row r="43" spans="2:5" x14ac:dyDescent="0.25">
      <c r="B43" s="5" t="s">
        <v>97</v>
      </c>
      <c r="C43" s="6" t="s">
        <v>107</v>
      </c>
      <c r="D43" s="7">
        <v>17372</v>
      </c>
      <c r="E43" s="6">
        <v>5</v>
      </c>
    </row>
    <row r="44" spans="2:5" x14ac:dyDescent="0.25">
      <c r="B44" s="5" t="s">
        <v>250</v>
      </c>
      <c r="C44" s="6" t="s">
        <v>252</v>
      </c>
      <c r="D44" s="7">
        <v>17000</v>
      </c>
      <c r="E44" s="6">
        <v>4</v>
      </c>
    </row>
    <row r="45" spans="2:5" x14ac:dyDescent="0.25">
      <c r="B45" s="5" t="s">
        <v>147</v>
      </c>
      <c r="C45" s="6" t="s">
        <v>180</v>
      </c>
      <c r="D45" s="7">
        <v>15651.15</v>
      </c>
      <c r="E45" s="6">
        <v>5</v>
      </c>
    </row>
    <row r="46" spans="2:5" x14ac:dyDescent="0.25">
      <c r="B46" s="5" t="s">
        <v>97</v>
      </c>
      <c r="C46" s="6" t="s">
        <v>120</v>
      </c>
      <c r="D46" s="7">
        <v>15570</v>
      </c>
      <c r="E46" s="6">
        <v>4</v>
      </c>
    </row>
    <row r="47" spans="2:5" x14ac:dyDescent="0.25">
      <c r="B47" s="5" t="s">
        <v>14</v>
      </c>
      <c r="C47" s="6" t="s">
        <v>26</v>
      </c>
      <c r="D47" s="7">
        <v>15430</v>
      </c>
      <c r="E47" s="6">
        <v>4</v>
      </c>
    </row>
    <row r="48" spans="2:5" x14ac:dyDescent="0.25">
      <c r="B48" s="5" t="s">
        <v>97</v>
      </c>
      <c r="C48" s="6" t="s">
        <v>102</v>
      </c>
      <c r="D48" s="7">
        <v>15285.9</v>
      </c>
      <c r="E48" s="6">
        <v>4</v>
      </c>
    </row>
    <row r="49" spans="2:5" x14ac:dyDescent="0.25">
      <c r="B49" s="5" t="s">
        <v>147</v>
      </c>
      <c r="C49" s="6" t="s">
        <v>135</v>
      </c>
      <c r="D49" s="7">
        <v>14950</v>
      </c>
      <c r="E49" s="6">
        <v>4</v>
      </c>
    </row>
    <row r="50" spans="2:5" x14ac:dyDescent="0.25">
      <c r="B50" s="5" t="s">
        <v>253</v>
      </c>
      <c r="C50" s="1" t="s">
        <v>266</v>
      </c>
      <c r="D50" s="2">
        <v>14580</v>
      </c>
      <c r="E50" s="6">
        <v>2</v>
      </c>
    </row>
    <row r="51" spans="2:5" x14ac:dyDescent="0.25">
      <c r="B51" s="5" t="s">
        <v>147</v>
      </c>
      <c r="C51" s="6" t="s">
        <v>274</v>
      </c>
      <c r="D51" s="7">
        <v>14500</v>
      </c>
      <c r="E51" s="6">
        <v>1</v>
      </c>
    </row>
    <row r="52" spans="2:5" x14ac:dyDescent="0.25">
      <c r="B52" s="5" t="s">
        <v>196</v>
      </c>
      <c r="C52" s="5" t="s">
        <v>206</v>
      </c>
      <c r="D52" s="7">
        <v>14200</v>
      </c>
      <c r="E52" s="6">
        <v>1</v>
      </c>
    </row>
    <row r="53" spans="2:5" x14ac:dyDescent="0.25">
      <c r="B53" s="5" t="s">
        <v>147</v>
      </c>
      <c r="C53" s="6" t="s">
        <v>169</v>
      </c>
      <c r="D53" s="7">
        <v>14023</v>
      </c>
      <c r="E53" s="6">
        <v>7</v>
      </c>
    </row>
    <row r="54" spans="2:5" x14ac:dyDescent="0.25">
      <c r="B54" s="5" t="s">
        <v>14</v>
      </c>
      <c r="C54" s="6" t="s">
        <v>27</v>
      </c>
      <c r="D54" s="7">
        <v>13874.34</v>
      </c>
      <c r="E54" s="6">
        <v>2</v>
      </c>
    </row>
    <row r="55" spans="2:5" x14ac:dyDescent="0.25">
      <c r="B55" s="5" t="s">
        <v>253</v>
      </c>
      <c r="C55" s="1" t="s">
        <v>255</v>
      </c>
      <c r="D55" s="2">
        <v>13580</v>
      </c>
      <c r="E55" s="6">
        <v>11</v>
      </c>
    </row>
    <row r="56" spans="2:5" x14ac:dyDescent="0.25">
      <c r="B56" s="5" t="s">
        <v>32</v>
      </c>
      <c r="C56" s="6" t="s">
        <v>46</v>
      </c>
      <c r="D56" s="7">
        <v>13381</v>
      </c>
      <c r="E56" s="6">
        <v>2</v>
      </c>
    </row>
    <row r="57" spans="2:5" x14ac:dyDescent="0.25">
      <c r="B57" s="5" t="s">
        <v>147</v>
      </c>
      <c r="C57" s="6" t="s">
        <v>160</v>
      </c>
      <c r="D57" s="7">
        <v>13350</v>
      </c>
      <c r="E57" s="6">
        <v>5</v>
      </c>
    </row>
    <row r="58" spans="2:5" x14ac:dyDescent="0.25">
      <c r="B58" s="5" t="s">
        <v>97</v>
      </c>
      <c r="C58" s="6" t="s">
        <v>110</v>
      </c>
      <c r="D58" s="7">
        <v>13329.19</v>
      </c>
      <c r="E58" s="6">
        <v>12</v>
      </c>
    </row>
    <row r="59" spans="2:5" x14ac:dyDescent="0.25">
      <c r="B59" s="5" t="s">
        <v>196</v>
      </c>
      <c r="C59" s="6" t="s">
        <v>204</v>
      </c>
      <c r="D59" s="7">
        <v>13061.35</v>
      </c>
      <c r="E59" s="6">
        <v>3</v>
      </c>
    </row>
    <row r="60" spans="2:5" x14ac:dyDescent="0.25">
      <c r="B60" s="5" t="s">
        <v>32</v>
      </c>
      <c r="C60" s="6" t="s">
        <v>47</v>
      </c>
      <c r="D60" s="7">
        <v>13000</v>
      </c>
      <c r="E60" s="6">
        <v>2</v>
      </c>
    </row>
    <row r="61" spans="2:5" x14ac:dyDescent="0.25">
      <c r="B61" s="5" t="s">
        <v>97</v>
      </c>
      <c r="C61" s="6" t="s">
        <v>106</v>
      </c>
      <c r="D61" s="7">
        <v>12855.37</v>
      </c>
      <c r="E61" s="6">
        <v>10</v>
      </c>
    </row>
    <row r="62" spans="2:5" x14ac:dyDescent="0.25">
      <c r="B62" s="5" t="s">
        <v>97</v>
      </c>
      <c r="C62" s="6" t="s">
        <v>275</v>
      </c>
      <c r="D62" s="7">
        <v>12359.53</v>
      </c>
      <c r="E62" s="6">
        <v>5</v>
      </c>
    </row>
    <row r="63" spans="2:5" x14ac:dyDescent="0.25">
      <c r="B63" s="5" t="s">
        <v>97</v>
      </c>
      <c r="C63" s="6" t="s">
        <v>122</v>
      </c>
      <c r="D63" s="7">
        <v>12283.35</v>
      </c>
      <c r="E63" s="6">
        <v>4</v>
      </c>
    </row>
    <row r="64" spans="2:5" x14ac:dyDescent="0.25">
      <c r="B64" s="5" t="s">
        <v>32</v>
      </c>
      <c r="C64" s="6" t="s">
        <v>39</v>
      </c>
      <c r="D64" s="7">
        <v>12276.24</v>
      </c>
      <c r="E64" s="6">
        <v>4</v>
      </c>
    </row>
    <row r="65" spans="2:5" x14ac:dyDescent="0.25">
      <c r="B65" s="5" t="s">
        <v>50</v>
      </c>
      <c r="C65" s="6" t="s">
        <v>51</v>
      </c>
      <c r="D65" s="7">
        <v>12250</v>
      </c>
      <c r="E65" s="6">
        <v>3</v>
      </c>
    </row>
    <row r="66" spans="2:5" x14ac:dyDescent="0.25">
      <c r="B66" s="5" t="s">
        <v>0</v>
      </c>
      <c r="C66" s="6" t="s">
        <v>6</v>
      </c>
      <c r="D66" s="7">
        <v>11940</v>
      </c>
      <c r="E66" s="6">
        <v>2</v>
      </c>
    </row>
    <row r="67" spans="2:5" x14ac:dyDescent="0.25">
      <c r="B67" s="5" t="s">
        <v>147</v>
      </c>
      <c r="C67" s="6" t="s">
        <v>173</v>
      </c>
      <c r="D67" s="7">
        <v>11816</v>
      </c>
      <c r="E67" s="6">
        <v>6</v>
      </c>
    </row>
    <row r="68" spans="2:5" x14ac:dyDescent="0.25">
      <c r="B68" s="5" t="s">
        <v>50</v>
      </c>
      <c r="C68" s="6" t="s">
        <v>55</v>
      </c>
      <c r="D68" s="7">
        <v>11558</v>
      </c>
      <c r="E68" s="6">
        <v>9</v>
      </c>
    </row>
    <row r="69" spans="2:5" x14ac:dyDescent="0.25">
      <c r="B69" s="5" t="s">
        <v>185</v>
      </c>
      <c r="C69" s="6" t="s">
        <v>190</v>
      </c>
      <c r="D69" s="7">
        <v>11387</v>
      </c>
      <c r="E69" s="6">
        <v>3</v>
      </c>
    </row>
    <row r="70" spans="2:5" x14ac:dyDescent="0.25">
      <c r="B70" s="5" t="s">
        <v>97</v>
      </c>
      <c r="C70" s="5" t="s">
        <v>140</v>
      </c>
      <c r="D70" s="7">
        <v>11255.25</v>
      </c>
      <c r="E70" s="6">
        <v>3</v>
      </c>
    </row>
    <row r="71" spans="2:5" x14ac:dyDescent="0.25">
      <c r="B71" s="3" t="s">
        <v>232</v>
      </c>
      <c r="C71" s="1" t="s">
        <v>238</v>
      </c>
      <c r="D71" s="2">
        <v>11192.25</v>
      </c>
      <c r="E71" s="1">
        <v>7</v>
      </c>
    </row>
    <row r="72" spans="2:5" x14ac:dyDescent="0.25">
      <c r="B72" s="5" t="s">
        <v>32</v>
      </c>
      <c r="C72" s="6" t="s">
        <v>41</v>
      </c>
      <c r="D72" s="7">
        <v>11050</v>
      </c>
      <c r="E72" s="6">
        <v>5</v>
      </c>
    </row>
    <row r="73" spans="2:5" x14ac:dyDescent="0.25">
      <c r="B73" s="5" t="s">
        <v>97</v>
      </c>
      <c r="C73" s="6" t="s">
        <v>118</v>
      </c>
      <c r="D73" s="7">
        <v>10867.72</v>
      </c>
      <c r="E73" s="6">
        <v>3</v>
      </c>
    </row>
    <row r="74" spans="2:5" x14ac:dyDescent="0.25">
      <c r="B74" s="5" t="s">
        <v>97</v>
      </c>
      <c r="C74" s="6" t="s">
        <v>112</v>
      </c>
      <c r="D74" s="7">
        <v>10738</v>
      </c>
      <c r="E74" s="6">
        <v>2</v>
      </c>
    </row>
    <row r="75" spans="2:5" x14ac:dyDescent="0.25">
      <c r="B75" s="5" t="s">
        <v>70</v>
      </c>
      <c r="C75" s="6" t="s">
        <v>80</v>
      </c>
      <c r="D75" s="7">
        <v>10722</v>
      </c>
      <c r="E75" s="6">
        <v>3</v>
      </c>
    </row>
    <row r="76" spans="2:5" x14ac:dyDescent="0.25">
      <c r="B76" s="5" t="s">
        <v>196</v>
      </c>
      <c r="C76" s="6" t="s">
        <v>276</v>
      </c>
      <c r="D76" s="7">
        <v>10712</v>
      </c>
      <c r="E76" s="6">
        <v>2</v>
      </c>
    </row>
    <row r="77" spans="2:5" x14ac:dyDescent="0.25">
      <c r="B77" s="5" t="s">
        <v>196</v>
      </c>
      <c r="C77" s="6" t="s">
        <v>203</v>
      </c>
      <c r="D77" s="7">
        <v>10271.59</v>
      </c>
      <c r="E77" s="6">
        <v>2</v>
      </c>
    </row>
    <row r="78" spans="2:5" x14ac:dyDescent="0.25">
      <c r="B78" s="5" t="s">
        <v>97</v>
      </c>
      <c r="C78" s="6" t="s">
        <v>103</v>
      </c>
      <c r="D78" s="7">
        <v>10258.11</v>
      </c>
      <c r="E78" s="6">
        <v>1</v>
      </c>
    </row>
    <row r="79" spans="2:5" x14ac:dyDescent="0.25">
      <c r="B79" s="5" t="s">
        <v>196</v>
      </c>
      <c r="C79" s="6" t="s">
        <v>207</v>
      </c>
      <c r="D79" s="7">
        <v>10258.11</v>
      </c>
      <c r="E79" s="6">
        <v>1</v>
      </c>
    </row>
    <row r="80" spans="2:5" x14ac:dyDescent="0.25">
      <c r="B80" s="5" t="s">
        <v>97</v>
      </c>
      <c r="C80" s="6" t="s">
        <v>98</v>
      </c>
      <c r="D80" s="7">
        <v>10156.99</v>
      </c>
      <c r="E80" s="6">
        <v>7</v>
      </c>
    </row>
    <row r="81" spans="2:5" x14ac:dyDescent="0.25">
      <c r="B81" s="5" t="s">
        <v>194</v>
      </c>
      <c r="C81" s="6" t="s">
        <v>195</v>
      </c>
      <c r="D81" s="7">
        <v>10150</v>
      </c>
      <c r="E81" s="6">
        <v>2</v>
      </c>
    </row>
    <row r="82" spans="2:5" x14ac:dyDescent="0.25">
      <c r="B82" s="5" t="s">
        <v>147</v>
      </c>
      <c r="C82" s="6" t="s">
        <v>167</v>
      </c>
      <c r="D82" s="7">
        <v>10143</v>
      </c>
      <c r="E82" s="6">
        <v>2</v>
      </c>
    </row>
    <row r="83" spans="2:5" x14ac:dyDescent="0.25">
      <c r="B83" s="5" t="s">
        <v>8</v>
      </c>
      <c r="C83" s="6" t="s">
        <v>13</v>
      </c>
      <c r="D83" s="7">
        <v>10040</v>
      </c>
      <c r="E83" s="6">
        <v>3</v>
      </c>
    </row>
    <row r="84" spans="2:5" x14ac:dyDescent="0.25">
      <c r="B84" s="5" t="s">
        <v>196</v>
      </c>
      <c r="C84" s="6" t="s">
        <v>205</v>
      </c>
      <c r="D84" s="7">
        <v>9895.2099999999991</v>
      </c>
      <c r="E84" s="6">
        <v>2</v>
      </c>
    </row>
    <row r="85" spans="2:5" x14ac:dyDescent="0.25">
      <c r="B85" s="5" t="s">
        <v>70</v>
      </c>
      <c r="C85" s="6" t="s">
        <v>91</v>
      </c>
      <c r="D85" s="7">
        <v>9846.1</v>
      </c>
      <c r="E85" s="6">
        <v>9</v>
      </c>
    </row>
    <row r="86" spans="2:5" x14ac:dyDescent="0.25">
      <c r="B86" s="5" t="s">
        <v>8</v>
      </c>
      <c r="C86" s="6" t="s">
        <v>11</v>
      </c>
      <c r="D86" s="7">
        <v>9800</v>
      </c>
      <c r="E86" s="6">
        <v>2</v>
      </c>
    </row>
    <row r="87" spans="2:5" x14ac:dyDescent="0.25">
      <c r="B87" s="5" t="s">
        <v>32</v>
      </c>
      <c r="C87" s="5" t="s">
        <v>48</v>
      </c>
      <c r="D87" s="7">
        <v>9752.99</v>
      </c>
      <c r="E87" s="6">
        <v>3</v>
      </c>
    </row>
    <row r="88" spans="2:5" x14ac:dyDescent="0.25">
      <c r="B88" s="5" t="s">
        <v>185</v>
      </c>
      <c r="C88" s="6" t="s">
        <v>186</v>
      </c>
      <c r="D88" s="7">
        <v>9605</v>
      </c>
      <c r="E88" s="6">
        <v>2</v>
      </c>
    </row>
    <row r="89" spans="2:5" x14ac:dyDescent="0.25">
      <c r="B89" s="5" t="s">
        <v>147</v>
      </c>
      <c r="C89" s="6" t="s">
        <v>277</v>
      </c>
      <c r="D89" s="7">
        <v>9584</v>
      </c>
      <c r="E89" s="6">
        <v>2</v>
      </c>
    </row>
    <row r="90" spans="2:5" x14ac:dyDescent="0.25">
      <c r="B90" s="5" t="s">
        <v>32</v>
      </c>
      <c r="C90" s="6" t="s">
        <v>38</v>
      </c>
      <c r="D90" s="7">
        <v>9577.2000000000007</v>
      </c>
      <c r="E90" s="6">
        <v>1</v>
      </c>
    </row>
    <row r="91" spans="2:5" x14ac:dyDescent="0.25">
      <c r="B91" s="5" t="s">
        <v>147</v>
      </c>
      <c r="C91" s="6" t="s">
        <v>177</v>
      </c>
      <c r="D91" s="7">
        <v>9324.4</v>
      </c>
      <c r="E91" s="6">
        <v>2</v>
      </c>
    </row>
    <row r="92" spans="2:5" x14ac:dyDescent="0.25">
      <c r="B92" s="5" t="s">
        <v>97</v>
      </c>
      <c r="C92" s="6" t="s">
        <v>114</v>
      </c>
      <c r="D92" s="7">
        <v>9086.65</v>
      </c>
      <c r="E92" s="6">
        <v>2</v>
      </c>
    </row>
    <row r="93" spans="2:5" x14ac:dyDescent="0.25">
      <c r="B93" s="5" t="s">
        <v>147</v>
      </c>
      <c r="C93" s="6" t="s">
        <v>150</v>
      </c>
      <c r="D93" s="7">
        <v>9040</v>
      </c>
      <c r="E93" s="6">
        <v>3</v>
      </c>
    </row>
    <row r="94" spans="2:5" x14ac:dyDescent="0.25">
      <c r="B94" s="5" t="s">
        <v>196</v>
      </c>
      <c r="C94" s="6" t="s">
        <v>198</v>
      </c>
      <c r="D94" s="7">
        <v>9014.56</v>
      </c>
      <c r="E94" s="6">
        <v>5</v>
      </c>
    </row>
    <row r="95" spans="2:5" x14ac:dyDescent="0.25">
      <c r="B95" s="5" t="s">
        <v>253</v>
      </c>
      <c r="C95" s="1" t="s">
        <v>260</v>
      </c>
      <c r="D95" s="2">
        <v>9000</v>
      </c>
      <c r="E95" s="6">
        <v>12</v>
      </c>
    </row>
    <row r="96" spans="2:5" x14ac:dyDescent="0.25">
      <c r="B96" s="3" t="s">
        <v>232</v>
      </c>
      <c r="C96" s="1" t="s">
        <v>234</v>
      </c>
      <c r="D96" s="2">
        <f>3250+5720</f>
        <v>8970</v>
      </c>
      <c r="E96" s="1">
        <v>2</v>
      </c>
    </row>
    <row r="97" spans="2:5" x14ac:dyDescent="0.25">
      <c r="B97" s="5" t="s">
        <v>14</v>
      </c>
      <c r="C97" s="6" t="s">
        <v>29</v>
      </c>
      <c r="D97" s="7">
        <v>8904</v>
      </c>
      <c r="E97" s="6">
        <v>1</v>
      </c>
    </row>
    <row r="98" spans="2:5" x14ac:dyDescent="0.25">
      <c r="B98" s="5" t="s">
        <v>196</v>
      </c>
      <c r="C98" s="6" t="s">
        <v>212</v>
      </c>
      <c r="D98" s="7">
        <v>8800</v>
      </c>
      <c r="E98" s="6">
        <v>1</v>
      </c>
    </row>
    <row r="99" spans="2:5" x14ac:dyDescent="0.25">
      <c r="B99" s="5" t="s">
        <v>97</v>
      </c>
      <c r="C99" s="6" t="s">
        <v>126</v>
      </c>
      <c r="D99" s="7">
        <v>8715.75</v>
      </c>
      <c r="E99" s="6">
        <v>2</v>
      </c>
    </row>
    <row r="100" spans="2:5" x14ac:dyDescent="0.25">
      <c r="B100" s="5" t="s">
        <v>185</v>
      </c>
      <c r="C100" s="6" t="s">
        <v>188</v>
      </c>
      <c r="D100" s="7">
        <v>8630</v>
      </c>
      <c r="E100" s="6">
        <v>2</v>
      </c>
    </row>
    <row r="101" spans="2:5" x14ac:dyDescent="0.25">
      <c r="B101" s="5" t="s">
        <v>147</v>
      </c>
      <c r="C101" s="6" t="s">
        <v>175</v>
      </c>
      <c r="D101" s="7">
        <v>8583.16</v>
      </c>
      <c r="E101" s="6">
        <v>3</v>
      </c>
    </row>
    <row r="102" spans="2:5" x14ac:dyDescent="0.25">
      <c r="B102" s="5" t="s">
        <v>70</v>
      </c>
      <c r="C102" s="6" t="s">
        <v>92</v>
      </c>
      <c r="D102" s="7">
        <v>8405</v>
      </c>
      <c r="E102" s="6">
        <v>4</v>
      </c>
    </row>
    <row r="103" spans="2:5" x14ac:dyDescent="0.25">
      <c r="B103" s="5" t="s">
        <v>213</v>
      </c>
      <c r="C103" s="6" t="s">
        <v>278</v>
      </c>
      <c r="D103" s="7">
        <v>8384</v>
      </c>
      <c r="E103" s="6">
        <v>2</v>
      </c>
    </row>
    <row r="104" spans="2:5" x14ac:dyDescent="0.25">
      <c r="B104" s="5" t="s">
        <v>32</v>
      </c>
      <c r="C104" s="6" t="s">
        <v>35</v>
      </c>
      <c r="D104" s="7">
        <v>8100</v>
      </c>
      <c r="E104" s="6">
        <v>2</v>
      </c>
    </row>
    <row r="105" spans="2:5" x14ac:dyDescent="0.25">
      <c r="B105" s="5" t="s">
        <v>97</v>
      </c>
      <c r="C105" s="6" t="s">
        <v>141</v>
      </c>
      <c r="D105" s="7">
        <v>8053</v>
      </c>
      <c r="E105" s="6">
        <v>5</v>
      </c>
    </row>
    <row r="106" spans="2:5" x14ac:dyDescent="0.25">
      <c r="B106" s="5" t="s">
        <v>70</v>
      </c>
      <c r="C106" s="6" t="s">
        <v>72</v>
      </c>
      <c r="D106" s="7">
        <v>7800</v>
      </c>
      <c r="E106" s="6">
        <v>2</v>
      </c>
    </row>
    <row r="107" spans="2:5" x14ac:dyDescent="0.25">
      <c r="B107" s="5" t="s">
        <v>70</v>
      </c>
      <c r="C107" s="6" t="s">
        <v>73</v>
      </c>
      <c r="D107" s="7">
        <v>7606</v>
      </c>
      <c r="E107" s="6">
        <v>3</v>
      </c>
    </row>
    <row r="108" spans="2:5" x14ac:dyDescent="0.25">
      <c r="B108" s="5" t="s">
        <v>253</v>
      </c>
      <c r="C108" s="1" t="s">
        <v>257</v>
      </c>
      <c r="D108" s="2">
        <v>7575</v>
      </c>
      <c r="E108" s="6">
        <v>2</v>
      </c>
    </row>
    <row r="109" spans="2:5" x14ac:dyDescent="0.25">
      <c r="B109" s="5" t="s">
        <v>32</v>
      </c>
      <c r="C109" s="6" t="s">
        <v>45</v>
      </c>
      <c r="D109" s="7">
        <v>7519.04</v>
      </c>
      <c r="E109" s="6">
        <v>2</v>
      </c>
    </row>
    <row r="110" spans="2:5" x14ac:dyDescent="0.25">
      <c r="B110" s="5" t="s">
        <v>147</v>
      </c>
      <c r="C110" s="6" t="s">
        <v>171</v>
      </c>
      <c r="D110" s="7">
        <v>7423.04</v>
      </c>
      <c r="E110" s="6">
        <v>1</v>
      </c>
    </row>
    <row r="111" spans="2:5" x14ac:dyDescent="0.25">
      <c r="B111" s="5" t="s">
        <v>97</v>
      </c>
      <c r="C111" s="6" t="s">
        <v>119</v>
      </c>
      <c r="D111" s="7">
        <v>7391.51</v>
      </c>
      <c r="E111" s="6">
        <v>3</v>
      </c>
    </row>
    <row r="112" spans="2:5" x14ac:dyDescent="0.25">
      <c r="B112" s="5" t="s">
        <v>0</v>
      </c>
      <c r="C112" s="6" t="s">
        <v>4</v>
      </c>
      <c r="D112" s="7">
        <v>7384.7</v>
      </c>
      <c r="E112" s="6">
        <v>2</v>
      </c>
    </row>
    <row r="113" spans="2:5" x14ac:dyDescent="0.25">
      <c r="B113" s="5" t="s">
        <v>14</v>
      </c>
      <c r="C113" s="6" t="s">
        <v>23</v>
      </c>
      <c r="D113" s="7">
        <v>7300</v>
      </c>
      <c r="E113" s="6">
        <v>2</v>
      </c>
    </row>
    <row r="114" spans="2:5" x14ac:dyDescent="0.25">
      <c r="B114" s="5" t="s">
        <v>70</v>
      </c>
      <c r="C114" s="6" t="s">
        <v>84</v>
      </c>
      <c r="D114" s="7">
        <v>7276.9</v>
      </c>
      <c r="E114" s="6">
        <v>2</v>
      </c>
    </row>
    <row r="115" spans="2:5" x14ac:dyDescent="0.25">
      <c r="B115" s="5" t="s">
        <v>196</v>
      </c>
      <c r="C115" s="6" t="s">
        <v>208</v>
      </c>
      <c r="D115" s="7">
        <v>7260.07</v>
      </c>
      <c r="E115" s="6">
        <v>1</v>
      </c>
    </row>
    <row r="116" spans="2:5" x14ac:dyDescent="0.25">
      <c r="B116" s="5" t="s">
        <v>97</v>
      </c>
      <c r="C116" s="6" t="s">
        <v>134</v>
      </c>
      <c r="D116" s="7">
        <v>7239.49</v>
      </c>
      <c r="E116" s="6">
        <v>3</v>
      </c>
    </row>
    <row r="117" spans="2:5" x14ac:dyDescent="0.25">
      <c r="B117" s="5" t="s">
        <v>250</v>
      </c>
      <c r="C117" s="6" t="s">
        <v>264</v>
      </c>
      <c r="D117" s="7">
        <v>7200</v>
      </c>
      <c r="E117" s="6">
        <v>1</v>
      </c>
    </row>
    <row r="118" spans="2:5" ht="37.5" x14ac:dyDescent="0.25">
      <c r="B118" s="5" t="s">
        <v>97</v>
      </c>
      <c r="C118" s="6" t="s">
        <v>108</v>
      </c>
      <c r="D118" s="7">
        <v>7160</v>
      </c>
      <c r="E118" s="6">
        <v>6</v>
      </c>
    </row>
    <row r="119" spans="2:5" x14ac:dyDescent="0.25">
      <c r="B119" s="5" t="s">
        <v>70</v>
      </c>
      <c r="C119" s="6" t="s">
        <v>85</v>
      </c>
      <c r="D119" s="7">
        <v>7159</v>
      </c>
      <c r="E119" s="6">
        <v>1</v>
      </c>
    </row>
    <row r="120" spans="2:5" x14ac:dyDescent="0.25">
      <c r="B120" s="5" t="s">
        <v>253</v>
      </c>
      <c r="C120" s="5" t="s">
        <v>261</v>
      </c>
      <c r="D120" s="7">
        <v>7110</v>
      </c>
      <c r="E120" s="6">
        <v>1</v>
      </c>
    </row>
    <row r="121" spans="2:5" x14ac:dyDescent="0.25">
      <c r="B121" s="5" t="s">
        <v>14</v>
      </c>
      <c r="C121" s="14" t="s">
        <v>28</v>
      </c>
      <c r="D121" s="7">
        <v>6900</v>
      </c>
      <c r="E121" s="6">
        <v>3</v>
      </c>
    </row>
    <row r="122" spans="2:5" x14ac:dyDescent="0.25">
      <c r="B122" s="3" t="s">
        <v>232</v>
      </c>
      <c r="C122" s="1" t="s">
        <v>245</v>
      </c>
      <c r="D122" s="2">
        <f>2646+3780</f>
        <v>6426</v>
      </c>
      <c r="E122" s="1">
        <v>2</v>
      </c>
    </row>
    <row r="123" spans="2:5" ht="37.5" x14ac:dyDescent="0.25">
      <c r="B123" s="5" t="s">
        <v>97</v>
      </c>
      <c r="C123" s="6" t="s">
        <v>123</v>
      </c>
      <c r="D123" s="7">
        <v>6306.94</v>
      </c>
      <c r="E123" s="6">
        <v>2</v>
      </c>
    </row>
    <row r="124" spans="2:5" x14ac:dyDescent="0.25">
      <c r="B124" s="5" t="s">
        <v>14</v>
      </c>
      <c r="C124" s="6" t="s">
        <v>279</v>
      </c>
      <c r="D124" s="7">
        <v>6300</v>
      </c>
      <c r="E124" s="6">
        <v>2</v>
      </c>
    </row>
    <row r="125" spans="2:5" x14ac:dyDescent="0.25">
      <c r="B125" s="5" t="s">
        <v>32</v>
      </c>
      <c r="C125" s="6" t="s">
        <v>280</v>
      </c>
      <c r="D125" s="7">
        <v>6300</v>
      </c>
      <c r="E125" s="6">
        <v>1</v>
      </c>
    </row>
    <row r="126" spans="2:5" ht="37.5" x14ac:dyDescent="0.25">
      <c r="B126" s="5" t="s">
        <v>70</v>
      </c>
      <c r="C126" s="6" t="s">
        <v>281</v>
      </c>
      <c r="D126" s="7">
        <v>6259.27</v>
      </c>
      <c r="E126" s="6">
        <v>4</v>
      </c>
    </row>
    <row r="127" spans="2:5" x14ac:dyDescent="0.25">
      <c r="B127" s="5" t="s">
        <v>50</v>
      </c>
      <c r="C127" s="6" t="s">
        <v>61</v>
      </c>
      <c r="D127" s="7">
        <v>6250</v>
      </c>
      <c r="E127" s="6">
        <v>2</v>
      </c>
    </row>
    <row r="128" spans="2:5" x14ac:dyDescent="0.25">
      <c r="B128" s="5" t="s">
        <v>217</v>
      </c>
      <c r="C128" s="6" t="s">
        <v>223</v>
      </c>
      <c r="D128" s="7">
        <v>6207</v>
      </c>
      <c r="E128" s="6">
        <v>2</v>
      </c>
    </row>
    <row r="129" spans="2:5" x14ac:dyDescent="0.25">
      <c r="B129" s="5" t="s">
        <v>142</v>
      </c>
      <c r="C129" s="6" t="s">
        <v>143</v>
      </c>
      <c r="D129" s="7">
        <v>6200</v>
      </c>
      <c r="E129" s="6">
        <v>1</v>
      </c>
    </row>
    <row r="130" spans="2:5" x14ac:dyDescent="0.25">
      <c r="B130" s="5" t="s">
        <v>32</v>
      </c>
      <c r="C130" s="6" t="s">
        <v>36</v>
      </c>
      <c r="D130" s="7">
        <v>6114.85</v>
      </c>
      <c r="E130" s="6">
        <v>2</v>
      </c>
    </row>
    <row r="131" spans="2:5" x14ac:dyDescent="0.25">
      <c r="B131" s="5" t="s">
        <v>70</v>
      </c>
      <c r="C131" s="6" t="s">
        <v>86</v>
      </c>
      <c r="D131" s="7">
        <v>6062.97</v>
      </c>
      <c r="E131" s="6">
        <v>1</v>
      </c>
    </row>
    <row r="132" spans="2:5" x14ac:dyDescent="0.25">
      <c r="B132" s="5" t="s">
        <v>32</v>
      </c>
      <c r="C132" s="6" t="s">
        <v>33</v>
      </c>
      <c r="D132" s="7">
        <v>6051.21</v>
      </c>
      <c r="E132" s="6">
        <v>2</v>
      </c>
    </row>
    <row r="133" spans="2:5" x14ac:dyDescent="0.25">
      <c r="B133" s="5" t="s">
        <v>14</v>
      </c>
      <c r="C133" s="6" t="s">
        <v>24</v>
      </c>
      <c r="D133" s="7">
        <v>6000</v>
      </c>
      <c r="E133" s="6">
        <v>1</v>
      </c>
    </row>
    <row r="134" spans="2:5" x14ac:dyDescent="0.25">
      <c r="B134" s="5" t="s">
        <v>97</v>
      </c>
      <c r="C134" s="6" t="s">
        <v>109</v>
      </c>
      <c r="D134" s="7">
        <v>6000</v>
      </c>
      <c r="E134" s="6">
        <v>3</v>
      </c>
    </row>
    <row r="135" spans="2:5" x14ac:dyDescent="0.25">
      <c r="B135" s="3" t="s">
        <v>232</v>
      </c>
      <c r="C135" s="1" t="s">
        <v>248</v>
      </c>
      <c r="D135" s="2">
        <v>5960</v>
      </c>
      <c r="E135" s="1">
        <v>2</v>
      </c>
    </row>
    <row r="136" spans="2:5" x14ac:dyDescent="0.25">
      <c r="B136" s="5" t="s">
        <v>185</v>
      </c>
      <c r="C136" s="6" t="s">
        <v>189</v>
      </c>
      <c r="D136" s="7">
        <v>5900</v>
      </c>
      <c r="E136" s="6">
        <v>4</v>
      </c>
    </row>
    <row r="137" spans="2:5" x14ac:dyDescent="0.25">
      <c r="B137" s="5" t="s">
        <v>70</v>
      </c>
      <c r="C137" s="6" t="s">
        <v>89</v>
      </c>
      <c r="D137" s="7">
        <v>5886</v>
      </c>
      <c r="E137" s="6">
        <v>2</v>
      </c>
    </row>
    <row r="138" spans="2:5" x14ac:dyDescent="0.25">
      <c r="B138" s="5" t="s">
        <v>185</v>
      </c>
      <c r="C138" s="6" t="s">
        <v>282</v>
      </c>
      <c r="D138" s="7">
        <v>5850</v>
      </c>
      <c r="E138" s="6">
        <v>2</v>
      </c>
    </row>
    <row r="139" spans="2:5" x14ac:dyDescent="0.25">
      <c r="B139" s="5" t="s">
        <v>97</v>
      </c>
      <c r="C139" s="6" t="s">
        <v>139</v>
      </c>
      <c r="D139" s="7">
        <v>5806.94</v>
      </c>
      <c r="E139" s="6">
        <v>2</v>
      </c>
    </row>
    <row r="140" spans="2:5" x14ac:dyDescent="0.25">
      <c r="B140" s="5" t="s">
        <v>32</v>
      </c>
      <c r="C140" s="6" t="s">
        <v>37</v>
      </c>
      <c r="D140" s="7">
        <v>5798.0649999999996</v>
      </c>
      <c r="E140" s="6">
        <v>1</v>
      </c>
    </row>
    <row r="141" spans="2:5" x14ac:dyDescent="0.25">
      <c r="B141" s="5" t="s">
        <v>147</v>
      </c>
      <c r="C141" s="6" t="s">
        <v>181</v>
      </c>
      <c r="D141" s="7">
        <v>5607</v>
      </c>
      <c r="E141" s="6">
        <v>1</v>
      </c>
    </row>
    <row r="142" spans="2:5" x14ac:dyDescent="0.25">
      <c r="B142" s="5" t="s">
        <v>97</v>
      </c>
      <c r="C142" s="6" t="s">
        <v>138</v>
      </c>
      <c r="D142" s="7">
        <v>5588</v>
      </c>
      <c r="E142" s="6">
        <v>1</v>
      </c>
    </row>
    <row r="143" spans="2:5" x14ac:dyDescent="0.25">
      <c r="B143" s="5" t="s">
        <v>147</v>
      </c>
      <c r="C143" s="6" t="s">
        <v>161</v>
      </c>
      <c r="D143" s="7">
        <v>5556</v>
      </c>
      <c r="E143" s="6">
        <v>1</v>
      </c>
    </row>
    <row r="144" spans="2:5" x14ac:dyDescent="0.25">
      <c r="B144" s="5" t="s">
        <v>14</v>
      </c>
      <c r="C144" s="6" t="s">
        <v>20</v>
      </c>
      <c r="D144" s="7">
        <v>5500</v>
      </c>
      <c r="E144" s="6">
        <v>1</v>
      </c>
    </row>
    <row r="145" spans="2:5" x14ac:dyDescent="0.25">
      <c r="B145" s="5" t="s">
        <v>50</v>
      </c>
      <c r="C145" s="6" t="s">
        <v>54</v>
      </c>
      <c r="D145" s="7">
        <v>5500</v>
      </c>
      <c r="E145" s="6">
        <v>4</v>
      </c>
    </row>
    <row r="146" spans="2:5" x14ac:dyDescent="0.25">
      <c r="B146" s="5" t="s">
        <v>224</v>
      </c>
      <c r="C146" s="6" t="s">
        <v>283</v>
      </c>
      <c r="D146" s="7">
        <v>5500</v>
      </c>
      <c r="E146" s="6">
        <v>1</v>
      </c>
    </row>
    <row r="147" spans="2:5" x14ac:dyDescent="0.25">
      <c r="B147" s="5" t="s">
        <v>32</v>
      </c>
      <c r="C147" s="6" t="s">
        <v>34</v>
      </c>
      <c r="D147" s="7">
        <v>5472.45</v>
      </c>
      <c r="E147" s="6">
        <v>2</v>
      </c>
    </row>
    <row r="148" spans="2:5" x14ac:dyDescent="0.25">
      <c r="B148" s="5" t="s">
        <v>97</v>
      </c>
      <c r="C148" s="6" t="s">
        <v>115</v>
      </c>
      <c r="D148" s="7">
        <v>5340</v>
      </c>
      <c r="E148" s="6">
        <v>1</v>
      </c>
    </row>
    <row r="149" spans="2:5" x14ac:dyDescent="0.25">
      <c r="B149" s="5" t="s">
        <v>32</v>
      </c>
      <c r="C149" s="6" t="s">
        <v>43</v>
      </c>
      <c r="D149" s="7">
        <v>5220</v>
      </c>
      <c r="E149" s="6">
        <v>1</v>
      </c>
    </row>
    <row r="150" spans="2:5" x14ac:dyDescent="0.25">
      <c r="B150" s="5" t="s">
        <v>50</v>
      </c>
      <c r="C150" s="6" t="s">
        <v>284</v>
      </c>
      <c r="D150" s="7">
        <v>5200</v>
      </c>
      <c r="E150" s="6">
        <v>4</v>
      </c>
    </row>
    <row r="151" spans="2:5" x14ac:dyDescent="0.25">
      <c r="B151" s="5" t="s">
        <v>147</v>
      </c>
      <c r="C151" s="6" t="s">
        <v>152</v>
      </c>
      <c r="D151" s="7">
        <v>5102</v>
      </c>
      <c r="E151" s="6">
        <v>1</v>
      </c>
    </row>
    <row r="152" spans="2:5" x14ac:dyDescent="0.25">
      <c r="B152" s="5" t="s">
        <v>213</v>
      </c>
      <c r="C152" s="6" t="s">
        <v>215</v>
      </c>
      <c r="D152" s="7">
        <v>5084</v>
      </c>
      <c r="E152" s="6">
        <v>1</v>
      </c>
    </row>
    <row r="153" spans="2:5" ht="37.5" x14ac:dyDescent="0.25">
      <c r="B153" s="5" t="s">
        <v>147</v>
      </c>
      <c r="C153" s="6" t="s">
        <v>285</v>
      </c>
      <c r="D153" s="7">
        <v>5075</v>
      </c>
      <c r="E153" s="6">
        <v>1</v>
      </c>
    </row>
    <row r="154" spans="2:5" x14ac:dyDescent="0.25">
      <c r="B154" s="5" t="s">
        <v>14</v>
      </c>
      <c r="C154" s="6" t="s">
        <v>30</v>
      </c>
      <c r="D154" s="7">
        <v>5000</v>
      </c>
      <c r="E154" s="6">
        <v>1</v>
      </c>
    </row>
    <row r="155" spans="2:5" x14ac:dyDescent="0.25">
      <c r="B155" s="5" t="s">
        <v>50</v>
      </c>
      <c r="C155" s="6" t="s">
        <v>57</v>
      </c>
      <c r="D155" s="7">
        <v>5000</v>
      </c>
      <c r="E155" s="6">
        <v>1</v>
      </c>
    </row>
    <row r="156" spans="2:5" x14ac:dyDescent="0.25">
      <c r="B156" s="5" t="s">
        <v>250</v>
      </c>
      <c r="C156" s="6" t="s">
        <v>251</v>
      </c>
      <c r="D156" s="7">
        <v>5000</v>
      </c>
      <c r="E156" s="6">
        <v>1</v>
      </c>
    </row>
    <row r="157" spans="2:5" x14ac:dyDescent="0.25">
      <c r="B157" s="5" t="s">
        <v>213</v>
      </c>
      <c r="C157" s="6" t="s">
        <v>214</v>
      </c>
      <c r="D157" s="7">
        <v>4991</v>
      </c>
      <c r="E157" s="6">
        <v>1</v>
      </c>
    </row>
    <row r="158" spans="2:5" x14ac:dyDescent="0.25">
      <c r="B158" s="5" t="s">
        <v>70</v>
      </c>
      <c r="C158" s="6" t="s">
        <v>88</v>
      </c>
      <c r="D158" s="7">
        <v>4906</v>
      </c>
      <c r="E158" s="6">
        <v>1</v>
      </c>
    </row>
    <row r="159" spans="2:5" x14ac:dyDescent="0.25">
      <c r="B159" s="5" t="s">
        <v>196</v>
      </c>
      <c r="C159" s="6" t="s">
        <v>199</v>
      </c>
      <c r="D159" s="7">
        <v>4906</v>
      </c>
      <c r="E159" s="6">
        <v>1</v>
      </c>
    </row>
    <row r="160" spans="2:5" x14ac:dyDescent="0.25">
      <c r="B160" s="5" t="s">
        <v>97</v>
      </c>
      <c r="C160" s="6" t="s">
        <v>121</v>
      </c>
      <c r="D160" s="7">
        <v>4865</v>
      </c>
      <c r="E160" s="6">
        <v>5</v>
      </c>
    </row>
    <row r="161" spans="2:5" x14ac:dyDescent="0.25">
      <c r="B161" s="5" t="s">
        <v>14</v>
      </c>
      <c r="C161" s="6" t="s">
        <v>17</v>
      </c>
      <c r="D161" s="7">
        <v>4824.2</v>
      </c>
      <c r="E161" s="6">
        <v>1</v>
      </c>
    </row>
    <row r="162" spans="2:5" x14ac:dyDescent="0.25">
      <c r="B162" s="5" t="s">
        <v>97</v>
      </c>
      <c r="C162" s="6" t="s">
        <v>95</v>
      </c>
      <c r="D162" s="7">
        <v>4672</v>
      </c>
      <c r="E162" s="6">
        <v>1</v>
      </c>
    </row>
    <row r="163" spans="2:5" x14ac:dyDescent="0.25">
      <c r="B163" s="5" t="s">
        <v>196</v>
      </c>
      <c r="C163" s="6" t="s">
        <v>211</v>
      </c>
      <c r="D163" s="7">
        <v>4630.3500000000004</v>
      </c>
      <c r="E163" s="6">
        <v>1</v>
      </c>
    </row>
    <row r="164" spans="2:5" x14ac:dyDescent="0.25">
      <c r="B164" s="5" t="s">
        <v>217</v>
      </c>
      <c r="C164" s="6" t="s">
        <v>220</v>
      </c>
      <c r="D164" s="7">
        <v>4628.93</v>
      </c>
      <c r="E164" s="6">
        <v>1</v>
      </c>
    </row>
    <row r="165" spans="2:5" x14ac:dyDescent="0.25">
      <c r="B165" s="5" t="s">
        <v>147</v>
      </c>
      <c r="C165" s="6" t="s">
        <v>184</v>
      </c>
      <c r="D165" s="7">
        <v>4589</v>
      </c>
      <c r="E165" s="6">
        <v>1</v>
      </c>
    </row>
    <row r="166" spans="2:5" x14ac:dyDescent="0.25">
      <c r="B166" s="5" t="s">
        <v>185</v>
      </c>
      <c r="C166" s="6" t="s">
        <v>286</v>
      </c>
      <c r="D166" s="7">
        <v>4540</v>
      </c>
      <c r="E166" s="6">
        <v>1</v>
      </c>
    </row>
    <row r="167" spans="2:5" x14ac:dyDescent="0.25">
      <c r="B167" s="5" t="s">
        <v>147</v>
      </c>
      <c r="C167" s="6" t="s">
        <v>165</v>
      </c>
      <c r="D167" s="7">
        <v>4514</v>
      </c>
      <c r="E167" s="6">
        <v>2</v>
      </c>
    </row>
    <row r="168" spans="2:5" x14ac:dyDescent="0.25">
      <c r="B168" s="3" t="s">
        <v>232</v>
      </c>
      <c r="C168" s="6" t="s">
        <v>249</v>
      </c>
      <c r="D168" s="7">
        <v>4500</v>
      </c>
      <c r="E168" s="1">
        <v>3</v>
      </c>
    </row>
    <row r="169" spans="2:5" x14ac:dyDescent="0.25">
      <c r="B169" s="5" t="s">
        <v>32</v>
      </c>
      <c r="C169" s="6" t="s">
        <v>44</v>
      </c>
      <c r="D169" s="7">
        <v>4500</v>
      </c>
      <c r="E169" s="6">
        <v>1</v>
      </c>
    </row>
    <row r="170" spans="2:5" x14ac:dyDescent="0.25">
      <c r="B170" s="5" t="s">
        <v>97</v>
      </c>
      <c r="C170" s="5" t="s">
        <v>116</v>
      </c>
      <c r="D170" s="7">
        <v>4482.45</v>
      </c>
      <c r="E170" s="6">
        <v>1</v>
      </c>
    </row>
    <row r="171" spans="2:5" x14ac:dyDescent="0.25">
      <c r="B171" s="3" t="s">
        <v>232</v>
      </c>
      <c r="C171" s="1" t="s">
        <v>262</v>
      </c>
      <c r="D171" s="2">
        <v>4482.25</v>
      </c>
      <c r="E171" s="1">
        <v>3</v>
      </c>
    </row>
    <row r="172" spans="2:5" x14ac:dyDescent="0.25">
      <c r="B172" s="5" t="s">
        <v>97</v>
      </c>
      <c r="C172" s="6" t="s">
        <v>129</v>
      </c>
      <c r="D172" s="7">
        <v>4418</v>
      </c>
      <c r="E172" s="6">
        <v>1</v>
      </c>
    </row>
    <row r="173" spans="2:5" x14ac:dyDescent="0.25">
      <c r="B173" s="5" t="s">
        <v>14</v>
      </c>
      <c r="C173" s="6" t="s">
        <v>287</v>
      </c>
      <c r="D173" s="7">
        <v>4400</v>
      </c>
      <c r="E173" s="6">
        <v>3</v>
      </c>
    </row>
    <row r="174" spans="2:5" x14ac:dyDescent="0.25">
      <c r="B174" s="5" t="s">
        <v>185</v>
      </c>
      <c r="C174" s="6" t="s">
        <v>192</v>
      </c>
      <c r="D174" s="7">
        <v>4243</v>
      </c>
      <c r="E174" s="6">
        <v>1</v>
      </c>
    </row>
    <row r="175" spans="2:5" x14ac:dyDescent="0.25">
      <c r="B175" s="5" t="s">
        <v>50</v>
      </c>
      <c r="C175" s="11" t="s">
        <v>60</v>
      </c>
      <c r="D175" s="7">
        <v>4200</v>
      </c>
      <c r="E175" s="6">
        <v>6</v>
      </c>
    </row>
    <row r="176" spans="2:5" x14ac:dyDescent="0.25">
      <c r="B176" s="5" t="s">
        <v>97</v>
      </c>
      <c r="C176" s="11" t="s">
        <v>288</v>
      </c>
      <c r="D176" s="7">
        <v>4200</v>
      </c>
      <c r="E176" s="6">
        <v>1</v>
      </c>
    </row>
    <row r="177" spans="2:5" x14ac:dyDescent="0.25">
      <c r="B177" s="5" t="s">
        <v>70</v>
      </c>
      <c r="C177" s="11" t="s">
        <v>81</v>
      </c>
      <c r="D177" s="7">
        <v>4112</v>
      </c>
      <c r="E177" s="6">
        <v>6</v>
      </c>
    </row>
    <row r="178" spans="2:5" x14ac:dyDescent="0.25">
      <c r="B178" s="5" t="s">
        <v>147</v>
      </c>
      <c r="C178" s="11" t="s">
        <v>164</v>
      </c>
      <c r="D178" s="7">
        <v>4110</v>
      </c>
      <c r="E178" s="6">
        <v>3</v>
      </c>
    </row>
    <row r="179" spans="2:5" x14ac:dyDescent="0.25">
      <c r="B179" s="5" t="s">
        <v>217</v>
      </c>
      <c r="C179" s="11" t="s">
        <v>219</v>
      </c>
      <c r="D179" s="7">
        <v>4058.55</v>
      </c>
      <c r="E179" s="6">
        <v>1</v>
      </c>
    </row>
    <row r="180" spans="2:5" x14ac:dyDescent="0.25">
      <c r="B180" s="5" t="s">
        <v>97</v>
      </c>
      <c r="C180" s="11" t="s">
        <v>105</v>
      </c>
      <c r="D180" s="7">
        <v>4050</v>
      </c>
      <c r="E180" s="6">
        <v>5</v>
      </c>
    </row>
    <row r="181" spans="2:5" x14ac:dyDescent="0.25">
      <c r="B181" s="5" t="s">
        <v>147</v>
      </c>
      <c r="C181" s="11" t="s">
        <v>151</v>
      </c>
      <c r="D181" s="7">
        <v>4050</v>
      </c>
      <c r="E181" s="6">
        <v>2</v>
      </c>
    </row>
    <row r="182" spans="2:5" x14ac:dyDescent="0.25">
      <c r="B182" s="5" t="s">
        <v>196</v>
      </c>
      <c r="C182" s="11" t="s">
        <v>200</v>
      </c>
      <c r="D182" s="7">
        <v>4050</v>
      </c>
      <c r="E182" s="6">
        <v>1</v>
      </c>
    </row>
    <row r="183" spans="2:5" x14ac:dyDescent="0.25">
      <c r="B183" s="5" t="s">
        <v>70</v>
      </c>
      <c r="C183" s="11" t="s">
        <v>94</v>
      </c>
      <c r="D183" s="7">
        <v>4000</v>
      </c>
      <c r="E183" s="6">
        <v>4</v>
      </c>
    </row>
    <row r="184" spans="2:5" x14ac:dyDescent="0.25">
      <c r="B184" s="3" t="s">
        <v>232</v>
      </c>
      <c r="C184" s="19" t="s">
        <v>247</v>
      </c>
      <c r="D184" s="2">
        <v>3980</v>
      </c>
      <c r="E184" s="1">
        <v>3</v>
      </c>
    </row>
    <row r="185" spans="2:5" x14ac:dyDescent="0.25">
      <c r="B185" s="5" t="s">
        <v>50</v>
      </c>
      <c r="C185" s="11" t="s">
        <v>66</v>
      </c>
      <c r="D185" s="7">
        <v>3800</v>
      </c>
      <c r="E185" s="6">
        <v>3</v>
      </c>
    </row>
    <row r="186" spans="2:5" x14ac:dyDescent="0.25">
      <c r="B186" s="5" t="s">
        <v>50</v>
      </c>
      <c r="C186" s="11" t="s">
        <v>62</v>
      </c>
      <c r="D186" s="7">
        <v>3792.7</v>
      </c>
      <c r="E186" s="6">
        <v>3</v>
      </c>
    </row>
    <row r="187" spans="2:5" x14ac:dyDescent="0.25">
      <c r="B187" s="5" t="s">
        <v>253</v>
      </c>
      <c r="C187" s="19" t="s">
        <v>256</v>
      </c>
      <c r="D187" s="2">
        <v>3650</v>
      </c>
      <c r="E187" s="6">
        <v>1</v>
      </c>
    </row>
    <row r="188" spans="2:5" x14ac:dyDescent="0.25">
      <c r="B188" s="5" t="s">
        <v>213</v>
      </c>
      <c r="C188" s="11" t="s">
        <v>289</v>
      </c>
      <c r="D188" s="7">
        <v>3615</v>
      </c>
      <c r="E188" s="6">
        <v>1</v>
      </c>
    </row>
    <row r="189" spans="2:5" x14ac:dyDescent="0.25">
      <c r="B189" s="5" t="s">
        <v>14</v>
      </c>
      <c r="C189" s="11" t="s">
        <v>15</v>
      </c>
      <c r="D189" s="7">
        <v>3602.11</v>
      </c>
      <c r="E189" s="6">
        <v>1</v>
      </c>
    </row>
    <row r="190" spans="2:5" x14ac:dyDescent="0.25">
      <c r="B190" s="3" t="s">
        <v>232</v>
      </c>
      <c r="C190" s="19" t="s">
        <v>243</v>
      </c>
      <c r="D190" s="2">
        <v>3600</v>
      </c>
      <c r="E190" s="1">
        <v>2</v>
      </c>
    </row>
    <row r="191" spans="2:5" x14ac:dyDescent="0.25">
      <c r="B191" s="5" t="s">
        <v>67</v>
      </c>
      <c r="C191" s="11" t="s">
        <v>68</v>
      </c>
      <c r="D191" s="7">
        <v>3600</v>
      </c>
      <c r="E191" s="6">
        <v>2</v>
      </c>
    </row>
    <row r="192" spans="2:5" x14ac:dyDescent="0.25">
      <c r="B192" s="5" t="s">
        <v>253</v>
      </c>
      <c r="C192" s="19" t="s">
        <v>244</v>
      </c>
      <c r="D192" s="2">
        <v>3600</v>
      </c>
      <c r="E192" s="6">
        <v>2</v>
      </c>
    </row>
    <row r="193" spans="2:5" x14ac:dyDescent="0.25">
      <c r="B193" s="5" t="s">
        <v>70</v>
      </c>
      <c r="C193" s="11" t="s">
        <v>79</v>
      </c>
      <c r="D193" s="7">
        <v>3530</v>
      </c>
      <c r="E193" s="6">
        <v>1</v>
      </c>
    </row>
    <row r="194" spans="2:5" x14ac:dyDescent="0.25">
      <c r="B194" s="5" t="s">
        <v>147</v>
      </c>
      <c r="C194" s="11" t="s">
        <v>170</v>
      </c>
      <c r="D194" s="7">
        <v>3500</v>
      </c>
      <c r="E194" s="6">
        <v>4</v>
      </c>
    </row>
    <row r="195" spans="2:5" ht="37.5" x14ac:dyDescent="0.25">
      <c r="B195" s="5" t="s">
        <v>147</v>
      </c>
      <c r="C195" s="11" t="s">
        <v>174</v>
      </c>
      <c r="D195" s="7">
        <v>3481</v>
      </c>
      <c r="E195" s="6">
        <v>2</v>
      </c>
    </row>
    <row r="196" spans="2:5" x14ac:dyDescent="0.25">
      <c r="B196" s="3" t="s">
        <v>232</v>
      </c>
      <c r="C196" s="19" t="s">
        <v>240</v>
      </c>
      <c r="D196" s="2">
        <v>3470</v>
      </c>
      <c r="E196" s="1">
        <v>6</v>
      </c>
    </row>
    <row r="197" spans="2:5" x14ac:dyDescent="0.25">
      <c r="B197" s="5" t="s">
        <v>97</v>
      </c>
      <c r="C197" s="11" t="s">
        <v>131</v>
      </c>
      <c r="D197" s="7">
        <v>3411.4</v>
      </c>
      <c r="E197" s="6">
        <v>3</v>
      </c>
    </row>
    <row r="198" spans="2:5" x14ac:dyDescent="0.25">
      <c r="B198" s="5" t="s">
        <v>147</v>
      </c>
      <c r="C198" s="11" t="s">
        <v>178</v>
      </c>
      <c r="D198" s="7">
        <v>3340</v>
      </c>
      <c r="E198" s="6">
        <v>2</v>
      </c>
    </row>
    <row r="199" spans="2:5" x14ac:dyDescent="0.25">
      <c r="B199" s="5" t="s">
        <v>14</v>
      </c>
      <c r="C199" s="11" t="s">
        <v>31</v>
      </c>
      <c r="D199" s="7">
        <v>3241</v>
      </c>
      <c r="E199" s="6">
        <v>2</v>
      </c>
    </row>
    <row r="200" spans="2:5" x14ac:dyDescent="0.25">
      <c r="B200" s="5" t="s">
        <v>185</v>
      </c>
      <c r="C200" s="11" t="s">
        <v>193</v>
      </c>
      <c r="D200" s="7">
        <v>3200</v>
      </c>
      <c r="E200" s="6">
        <v>2</v>
      </c>
    </row>
    <row r="201" spans="2:5" x14ac:dyDescent="0.25">
      <c r="B201" s="5" t="s">
        <v>224</v>
      </c>
      <c r="C201" s="11" t="s">
        <v>228</v>
      </c>
      <c r="D201" s="7">
        <v>3200</v>
      </c>
      <c r="E201" s="6">
        <v>2</v>
      </c>
    </row>
    <row r="202" spans="2:5" x14ac:dyDescent="0.25">
      <c r="B202" s="5" t="s">
        <v>224</v>
      </c>
      <c r="C202" s="11" t="s">
        <v>225</v>
      </c>
      <c r="D202" s="7">
        <v>3150</v>
      </c>
      <c r="E202" s="6">
        <v>3</v>
      </c>
    </row>
    <row r="203" spans="2:5" x14ac:dyDescent="0.25">
      <c r="B203" s="5" t="s">
        <v>147</v>
      </c>
      <c r="C203" s="11" t="s">
        <v>156</v>
      </c>
      <c r="D203" s="7">
        <v>3140</v>
      </c>
      <c r="E203" s="6">
        <v>1</v>
      </c>
    </row>
    <row r="204" spans="2:5" x14ac:dyDescent="0.25">
      <c r="B204" s="5" t="s">
        <v>50</v>
      </c>
      <c r="C204" s="11" t="s">
        <v>65</v>
      </c>
      <c r="D204" s="7">
        <v>3100</v>
      </c>
      <c r="E204" s="6">
        <v>1</v>
      </c>
    </row>
    <row r="205" spans="2:5" x14ac:dyDescent="0.25">
      <c r="B205" s="3" t="s">
        <v>232</v>
      </c>
      <c r="C205" s="19" t="s">
        <v>237</v>
      </c>
      <c r="D205" s="2">
        <v>3060</v>
      </c>
      <c r="E205" s="1">
        <v>4</v>
      </c>
    </row>
    <row r="206" spans="2:5" x14ac:dyDescent="0.25">
      <c r="B206" s="3" t="s">
        <v>232</v>
      </c>
      <c r="C206" s="19" t="s">
        <v>246</v>
      </c>
      <c r="D206" s="2">
        <v>3000</v>
      </c>
      <c r="E206" s="1">
        <v>1</v>
      </c>
    </row>
    <row r="207" spans="2:5" x14ac:dyDescent="0.25">
      <c r="B207" s="5" t="s">
        <v>70</v>
      </c>
      <c r="C207" s="11" t="s">
        <v>78</v>
      </c>
      <c r="D207" s="7">
        <v>3000</v>
      </c>
      <c r="E207" s="6">
        <v>1</v>
      </c>
    </row>
    <row r="208" spans="2:5" x14ac:dyDescent="0.25">
      <c r="B208" s="5" t="s">
        <v>147</v>
      </c>
      <c r="C208" s="11" t="s">
        <v>172</v>
      </c>
      <c r="D208" s="7">
        <v>2995</v>
      </c>
      <c r="E208" s="6">
        <v>1</v>
      </c>
    </row>
    <row r="209" spans="2:5" x14ac:dyDescent="0.25">
      <c r="B209" s="5" t="s">
        <v>0</v>
      </c>
      <c r="C209" s="11" t="s">
        <v>1</v>
      </c>
      <c r="D209" s="7">
        <v>2965.7</v>
      </c>
      <c r="E209" s="6">
        <v>1</v>
      </c>
    </row>
    <row r="210" spans="2:5" x14ac:dyDescent="0.25">
      <c r="B210" s="5" t="s">
        <v>8</v>
      </c>
      <c r="C210" s="11" t="s">
        <v>10</v>
      </c>
      <c r="D210" s="7">
        <v>2900</v>
      </c>
      <c r="E210" s="6">
        <v>1</v>
      </c>
    </row>
    <row r="211" spans="2:5" x14ac:dyDescent="0.25">
      <c r="B211" s="5" t="s">
        <v>213</v>
      </c>
      <c r="C211" s="11" t="s">
        <v>216</v>
      </c>
      <c r="D211" s="7">
        <v>2750</v>
      </c>
      <c r="E211" s="6">
        <v>1</v>
      </c>
    </row>
    <row r="212" spans="2:5" x14ac:dyDescent="0.25">
      <c r="B212" s="5" t="s">
        <v>224</v>
      </c>
      <c r="C212" s="11" t="s">
        <v>229</v>
      </c>
      <c r="D212" s="7">
        <v>2750</v>
      </c>
      <c r="E212" s="6">
        <v>1</v>
      </c>
    </row>
    <row r="213" spans="2:5" x14ac:dyDescent="0.25">
      <c r="B213" s="3" t="s">
        <v>232</v>
      </c>
      <c r="C213" s="19" t="s">
        <v>242</v>
      </c>
      <c r="D213" s="2">
        <v>2740</v>
      </c>
      <c r="E213" s="1">
        <v>2</v>
      </c>
    </row>
    <row r="214" spans="2:5" x14ac:dyDescent="0.25">
      <c r="B214" s="5" t="s">
        <v>185</v>
      </c>
      <c r="C214" s="11" t="s">
        <v>191</v>
      </c>
      <c r="D214" s="7">
        <v>2700</v>
      </c>
      <c r="E214" s="6">
        <v>1</v>
      </c>
    </row>
    <row r="215" spans="2:5" ht="37.5" x14ac:dyDescent="0.25">
      <c r="B215" s="5" t="s">
        <v>213</v>
      </c>
      <c r="C215" s="11" t="s">
        <v>290</v>
      </c>
      <c r="D215" s="7">
        <v>2593</v>
      </c>
      <c r="E215" s="6">
        <v>1</v>
      </c>
    </row>
    <row r="216" spans="2:5" x14ac:dyDescent="0.25">
      <c r="B216" s="5" t="s">
        <v>217</v>
      </c>
      <c r="C216" s="11" t="s">
        <v>218</v>
      </c>
      <c r="D216" s="7">
        <v>2574.88</v>
      </c>
      <c r="E216" s="6">
        <v>2</v>
      </c>
    </row>
    <row r="217" spans="2:5" x14ac:dyDescent="0.25">
      <c r="B217" s="5" t="s">
        <v>147</v>
      </c>
      <c r="C217" s="11" t="s">
        <v>182</v>
      </c>
      <c r="D217" s="7">
        <v>2500</v>
      </c>
      <c r="E217" s="6">
        <v>1</v>
      </c>
    </row>
    <row r="218" spans="2:5" x14ac:dyDescent="0.25">
      <c r="B218" s="5" t="s">
        <v>97</v>
      </c>
      <c r="C218" s="14" t="s">
        <v>292</v>
      </c>
      <c r="D218" s="7">
        <v>2440</v>
      </c>
      <c r="E218" s="6">
        <v>2</v>
      </c>
    </row>
    <row r="219" spans="2:5" x14ac:dyDescent="0.25">
      <c r="B219" s="5" t="s">
        <v>147</v>
      </c>
      <c r="C219" s="6" t="s">
        <v>162</v>
      </c>
      <c r="D219" s="7">
        <v>2400</v>
      </c>
      <c r="E219" s="6">
        <v>1</v>
      </c>
    </row>
    <row r="220" spans="2:5" x14ac:dyDescent="0.25">
      <c r="B220" s="5" t="s">
        <v>14</v>
      </c>
      <c r="C220" s="6" t="s">
        <v>16</v>
      </c>
      <c r="D220" s="7">
        <v>2350</v>
      </c>
      <c r="E220" s="6">
        <v>2</v>
      </c>
    </row>
    <row r="221" spans="2:5" x14ac:dyDescent="0.25">
      <c r="B221" s="5" t="s">
        <v>147</v>
      </c>
      <c r="C221" s="6" t="s">
        <v>183</v>
      </c>
      <c r="D221" s="7">
        <v>2250</v>
      </c>
      <c r="E221" s="6">
        <v>2</v>
      </c>
    </row>
    <row r="222" spans="2:5" x14ac:dyDescent="0.25">
      <c r="B222" s="5" t="s">
        <v>70</v>
      </c>
      <c r="C222" s="6" t="s">
        <v>95</v>
      </c>
      <c r="D222" s="7">
        <v>2202</v>
      </c>
      <c r="E222" s="6">
        <v>1</v>
      </c>
    </row>
    <row r="223" spans="2:5" ht="37.5" x14ac:dyDescent="0.25">
      <c r="B223" s="5" t="s">
        <v>14</v>
      </c>
      <c r="C223" s="6" t="s">
        <v>291</v>
      </c>
      <c r="D223" s="7">
        <v>2200</v>
      </c>
      <c r="E223" s="6">
        <v>1</v>
      </c>
    </row>
    <row r="224" spans="2:5" x14ac:dyDescent="0.25">
      <c r="B224" s="5" t="s">
        <v>196</v>
      </c>
      <c r="C224" s="6" t="s">
        <v>202</v>
      </c>
      <c r="D224" s="7">
        <v>2200</v>
      </c>
      <c r="E224" s="6">
        <v>1</v>
      </c>
    </row>
    <row r="225" spans="2:5" x14ac:dyDescent="0.25">
      <c r="B225" s="3" t="s">
        <v>232</v>
      </c>
      <c r="C225" s="1" t="s">
        <v>239</v>
      </c>
      <c r="D225" s="2">
        <v>2083</v>
      </c>
      <c r="E225" s="1">
        <v>2</v>
      </c>
    </row>
    <row r="226" spans="2:5" x14ac:dyDescent="0.25">
      <c r="B226" s="5" t="s">
        <v>97</v>
      </c>
      <c r="C226" s="6" t="s">
        <v>99</v>
      </c>
      <c r="D226" s="7">
        <v>2050</v>
      </c>
      <c r="E226" s="6">
        <v>2</v>
      </c>
    </row>
    <row r="227" spans="2:5" x14ac:dyDescent="0.25">
      <c r="B227" s="5" t="s">
        <v>97</v>
      </c>
      <c r="C227" s="6" t="s">
        <v>125</v>
      </c>
      <c r="D227" s="7">
        <v>2047.17</v>
      </c>
      <c r="E227" s="6">
        <v>2</v>
      </c>
    </row>
    <row r="228" spans="2:5" x14ac:dyDescent="0.25">
      <c r="B228" s="3" t="s">
        <v>232</v>
      </c>
      <c r="C228" s="1" t="s">
        <v>263</v>
      </c>
      <c r="D228" s="2">
        <v>2040</v>
      </c>
      <c r="E228" s="1">
        <v>2</v>
      </c>
    </row>
    <row r="229" spans="2:5" x14ac:dyDescent="0.25">
      <c r="B229" s="5" t="s">
        <v>142</v>
      </c>
      <c r="C229" s="6" t="s">
        <v>146</v>
      </c>
      <c r="D229" s="7">
        <v>2000</v>
      </c>
      <c r="E229" s="6">
        <v>1</v>
      </c>
    </row>
    <row r="230" spans="2:5" x14ac:dyDescent="0.25">
      <c r="B230" s="5" t="s">
        <v>147</v>
      </c>
      <c r="C230" s="6" t="s">
        <v>168</v>
      </c>
      <c r="D230" s="18">
        <v>1859</v>
      </c>
      <c r="E230" s="6">
        <v>2</v>
      </c>
    </row>
    <row r="231" spans="2:5" x14ac:dyDescent="0.25">
      <c r="B231" s="5" t="s">
        <v>147</v>
      </c>
      <c r="C231" s="6" t="s">
        <v>159</v>
      </c>
      <c r="D231" s="18">
        <v>1824</v>
      </c>
      <c r="E231" s="6">
        <v>1</v>
      </c>
    </row>
    <row r="232" spans="2:5" x14ac:dyDescent="0.25">
      <c r="B232" s="3" t="s">
        <v>232</v>
      </c>
      <c r="C232" s="1" t="s">
        <v>236</v>
      </c>
      <c r="D232" s="15">
        <v>1800</v>
      </c>
      <c r="E232" s="1">
        <v>1</v>
      </c>
    </row>
    <row r="233" spans="2:5" x14ac:dyDescent="0.25">
      <c r="B233" s="5" t="s">
        <v>147</v>
      </c>
      <c r="C233" s="6" t="s">
        <v>154</v>
      </c>
      <c r="D233" s="18">
        <v>1799</v>
      </c>
      <c r="E233" s="6">
        <v>2</v>
      </c>
    </row>
    <row r="234" spans="2:5" x14ac:dyDescent="0.25">
      <c r="B234" s="3" t="s">
        <v>232</v>
      </c>
      <c r="C234" s="1" t="s">
        <v>244</v>
      </c>
      <c r="D234" s="15">
        <v>1690</v>
      </c>
      <c r="E234" s="1">
        <v>2</v>
      </c>
    </row>
    <row r="235" spans="2:5" x14ac:dyDescent="0.25">
      <c r="B235" s="5" t="s">
        <v>224</v>
      </c>
      <c r="C235" s="6" t="s">
        <v>226</v>
      </c>
      <c r="D235" s="18">
        <v>1650</v>
      </c>
      <c r="E235" s="6">
        <v>1</v>
      </c>
    </row>
    <row r="236" spans="2:5" x14ac:dyDescent="0.25">
      <c r="B236" s="5" t="s">
        <v>0</v>
      </c>
      <c r="C236" s="9" t="s">
        <v>2</v>
      </c>
      <c r="D236" s="20">
        <v>1627.75</v>
      </c>
      <c r="E236" s="6">
        <v>2</v>
      </c>
    </row>
    <row r="237" spans="2:5" x14ac:dyDescent="0.25">
      <c r="B237" s="5" t="s">
        <v>253</v>
      </c>
      <c r="C237" s="16" t="s">
        <v>258</v>
      </c>
      <c r="D237" s="17">
        <v>1625</v>
      </c>
      <c r="E237" s="6">
        <v>2</v>
      </c>
    </row>
    <row r="238" spans="2:5" x14ac:dyDescent="0.25">
      <c r="B238" s="5" t="s">
        <v>0</v>
      </c>
      <c r="C238" s="9" t="s">
        <v>3</v>
      </c>
      <c r="D238" s="20">
        <v>1517</v>
      </c>
      <c r="E238" s="6">
        <v>1</v>
      </c>
    </row>
    <row r="239" spans="2:5" x14ac:dyDescent="0.25">
      <c r="B239" s="5" t="s">
        <v>8</v>
      </c>
      <c r="C239" s="9" t="s">
        <v>9</v>
      </c>
      <c r="D239" s="20">
        <v>1500</v>
      </c>
      <c r="E239" s="6">
        <v>1</v>
      </c>
    </row>
    <row r="240" spans="2:5" x14ac:dyDescent="0.25">
      <c r="B240" s="5" t="s">
        <v>70</v>
      </c>
      <c r="C240" s="9" t="s">
        <v>83</v>
      </c>
      <c r="D240" s="20">
        <v>1500</v>
      </c>
      <c r="E240" s="6">
        <v>2</v>
      </c>
    </row>
    <row r="241" spans="2:5" x14ac:dyDescent="0.25">
      <c r="B241" s="5" t="s">
        <v>50</v>
      </c>
      <c r="C241" s="5" t="s">
        <v>52</v>
      </c>
      <c r="D241" s="18">
        <v>1360</v>
      </c>
      <c r="E241" s="6">
        <v>1</v>
      </c>
    </row>
    <row r="242" spans="2:5" x14ac:dyDescent="0.25">
      <c r="B242" s="6" t="s">
        <v>32</v>
      </c>
      <c r="C242" s="6" t="s">
        <v>49</v>
      </c>
      <c r="D242" s="7">
        <v>1350</v>
      </c>
      <c r="E242" s="6">
        <v>1</v>
      </c>
    </row>
    <row r="243" spans="2:5" x14ac:dyDescent="0.25">
      <c r="B243" s="5" t="s">
        <v>147</v>
      </c>
      <c r="C243" s="6" t="s">
        <v>158</v>
      </c>
      <c r="D243" s="7">
        <v>1350</v>
      </c>
      <c r="E243" s="6">
        <v>1</v>
      </c>
    </row>
    <row r="244" spans="2:5" ht="37.5" x14ac:dyDescent="0.25">
      <c r="B244" s="5" t="s">
        <v>147</v>
      </c>
      <c r="C244" s="6" t="s">
        <v>293</v>
      </c>
      <c r="D244" s="7">
        <v>1335</v>
      </c>
      <c r="E244" s="6">
        <v>2</v>
      </c>
    </row>
    <row r="245" spans="2:5" x14ac:dyDescent="0.25">
      <c r="B245" s="5" t="s">
        <v>70</v>
      </c>
      <c r="C245" s="6" t="s">
        <v>294</v>
      </c>
      <c r="D245" s="7">
        <v>1330</v>
      </c>
      <c r="E245" s="6">
        <v>2</v>
      </c>
    </row>
    <row r="246" spans="2:5" x14ac:dyDescent="0.25">
      <c r="B246" s="5" t="s">
        <v>0</v>
      </c>
      <c r="C246" s="6" t="s">
        <v>5</v>
      </c>
      <c r="D246" s="7">
        <v>1285.6199999999999</v>
      </c>
      <c r="E246" s="6">
        <v>1</v>
      </c>
    </row>
    <row r="247" spans="2:5" ht="37.5" x14ac:dyDescent="0.25">
      <c r="B247" s="3" t="s">
        <v>232</v>
      </c>
      <c r="C247" s="1" t="s">
        <v>233</v>
      </c>
      <c r="D247" s="2">
        <v>1233</v>
      </c>
      <c r="E247" s="1">
        <v>1</v>
      </c>
    </row>
    <row r="248" spans="2:5" x14ac:dyDescent="0.25">
      <c r="B248" s="5" t="s">
        <v>14</v>
      </c>
      <c r="C248" s="6" t="s">
        <v>18</v>
      </c>
      <c r="D248" s="7">
        <v>1200</v>
      </c>
      <c r="E248" s="6">
        <v>1</v>
      </c>
    </row>
    <row r="249" spans="2:5" x14ac:dyDescent="0.25">
      <c r="B249" s="5" t="s">
        <v>70</v>
      </c>
      <c r="C249" s="6" t="s">
        <v>87</v>
      </c>
      <c r="D249" s="7">
        <v>1200</v>
      </c>
      <c r="E249" s="6">
        <v>2</v>
      </c>
    </row>
    <row r="250" spans="2:5" ht="37.5" x14ac:dyDescent="0.25">
      <c r="B250" s="5" t="s">
        <v>70</v>
      </c>
      <c r="C250" s="6" t="s">
        <v>295</v>
      </c>
      <c r="D250" s="7">
        <v>1200</v>
      </c>
      <c r="E250" s="6">
        <v>1</v>
      </c>
    </row>
    <row r="251" spans="2:5" x14ac:dyDescent="0.25">
      <c r="B251" s="5" t="s">
        <v>14</v>
      </c>
      <c r="C251" s="6" t="s">
        <v>25</v>
      </c>
      <c r="D251" s="7">
        <v>1100</v>
      </c>
      <c r="E251" s="6">
        <v>1</v>
      </c>
    </row>
    <row r="252" spans="2:5" x14ac:dyDescent="0.25">
      <c r="B252" s="5" t="s">
        <v>224</v>
      </c>
      <c r="C252" s="6" t="s">
        <v>296</v>
      </c>
      <c r="D252" s="7">
        <v>1100</v>
      </c>
      <c r="E252" s="6">
        <v>1</v>
      </c>
    </row>
    <row r="253" spans="2:5" x14ac:dyDescent="0.25">
      <c r="B253" s="5" t="s">
        <v>224</v>
      </c>
      <c r="C253" s="6" t="s">
        <v>230</v>
      </c>
      <c r="D253" s="7">
        <v>1100</v>
      </c>
      <c r="E253" s="6">
        <v>3</v>
      </c>
    </row>
    <row r="254" spans="2:5" x14ac:dyDescent="0.25">
      <c r="B254" s="5" t="s">
        <v>253</v>
      </c>
      <c r="C254" s="1" t="s">
        <v>245</v>
      </c>
      <c r="D254" s="2">
        <v>1080</v>
      </c>
      <c r="E254" s="6">
        <v>1</v>
      </c>
    </row>
    <row r="255" spans="2:5" x14ac:dyDescent="0.25">
      <c r="B255" s="5" t="s">
        <v>97</v>
      </c>
      <c r="C255" s="6" t="s">
        <v>130</v>
      </c>
      <c r="D255" s="7">
        <v>1032</v>
      </c>
      <c r="E255" s="6">
        <v>3</v>
      </c>
    </row>
    <row r="256" spans="2:5" x14ac:dyDescent="0.25">
      <c r="B256" s="5" t="s">
        <v>50</v>
      </c>
      <c r="C256" s="6" t="s">
        <v>53</v>
      </c>
      <c r="D256" s="7">
        <v>1000</v>
      </c>
      <c r="E256" s="6">
        <v>1</v>
      </c>
    </row>
    <row r="257" spans="2:5" x14ac:dyDescent="0.25">
      <c r="B257" s="5" t="s">
        <v>50</v>
      </c>
      <c r="C257" s="6" t="s">
        <v>56</v>
      </c>
      <c r="D257" s="7">
        <v>1000</v>
      </c>
      <c r="E257" s="6">
        <v>2</v>
      </c>
    </row>
    <row r="258" spans="2:5" x14ac:dyDescent="0.25">
      <c r="B258" s="5" t="s">
        <v>142</v>
      </c>
      <c r="C258" s="6" t="s">
        <v>145</v>
      </c>
      <c r="D258" s="7">
        <v>1000</v>
      </c>
      <c r="E258" s="6">
        <v>1</v>
      </c>
    </row>
    <row r="259" spans="2:5" x14ac:dyDescent="0.25">
      <c r="B259" s="5" t="s">
        <v>147</v>
      </c>
      <c r="C259" s="6" t="s">
        <v>148</v>
      </c>
      <c r="D259" s="7">
        <v>1000</v>
      </c>
      <c r="E259" s="6">
        <v>1</v>
      </c>
    </row>
    <row r="260" spans="2:5" x14ac:dyDescent="0.25">
      <c r="B260" s="5" t="s">
        <v>196</v>
      </c>
      <c r="C260" s="6" t="s">
        <v>209</v>
      </c>
      <c r="D260" s="7">
        <v>850.07</v>
      </c>
      <c r="E260" s="6">
        <v>2</v>
      </c>
    </row>
    <row r="261" spans="2:5" x14ac:dyDescent="0.25">
      <c r="B261" s="5" t="s">
        <v>97</v>
      </c>
      <c r="C261" s="6" t="s">
        <v>127</v>
      </c>
      <c r="D261" s="7">
        <v>811</v>
      </c>
      <c r="E261" s="6">
        <v>5</v>
      </c>
    </row>
    <row r="262" spans="2:5" x14ac:dyDescent="0.25">
      <c r="B262" s="5" t="s">
        <v>142</v>
      </c>
      <c r="C262" s="6" t="s">
        <v>144</v>
      </c>
      <c r="D262" s="7">
        <v>800</v>
      </c>
      <c r="E262" s="6">
        <v>1</v>
      </c>
    </row>
    <row r="263" spans="2:5" x14ac:dyDescent="0.25">
      <c r="B263" s="5" t="s">
        <v>14</v>
      </c>
      <c r="C263" s="6" t="s">
        <v>19</v>
      </c>
      <c r="D263" s="7">
        <v>783.2</v>
      </c>
      <c r="E263" s="6">
        <v>1</v>
      </c>
    </row>
    <row r="264" spans="2:5" x14ac:dyDescent="0.25">
      <c r="B264" s="5" t="s">
        <v>50</v>
      </c>
      <c r="C264" s="6" t="s">
        <v>58</v>
      </c>
      <c r="D264" s="7">
        <v>754.07</v>
      </c>
      <c r="E264" s="6">
        <v>1</v>
      </c>
    </row>
    <row r="265" spans="2:5" x14ac:dyDescent="0.25">
      <c r="B265" s="5" t="s">
        <v>253</v>
      </c>
      <c r="C265" s="1" t="s">
        <v>267</v>
      </c>
      <c r="D265" s="2">
        <v>750</v>
      </c>
      <c r="E265" s="6">
        <v>1</v>
      </c>
    </row>
    <row r="266" spans="2:5" x14ac:dyDescent="0.25">
      <c r="B266" s="5" t="s">
        <v>97</v>
      </c>
      <c r="C266" s="6" t="s">
        <v>101</v>
      </c>
      <c r="D266" s="7">
        <v>700.29</v>
      </c>
      <c r="E266" s="6">
        <v>2</v>
      </c>
    </row>
    <row r="267" spans="2:5" x14ac:dyDescent="0.25">
      <c r="B267" s="5" t="s">
        <v>14</v>
      </c>
      <c r="C267" s="6" t="s">
        <v>21</v>
      </c>
      <c r="D267" s="7">
        <v>700</v>
      </c>
      <c r="E267" s="6">
        <v>1</v>
      </c>
    </row>
    <row r="268" spans="2:5" x14ac:dyDescent="0.25">
      <c r="B268" s="5" t="s">
        <v>14</v>
      </c>
      <c r="C268" s="6" t="s">
        <v>22</v>
      </c>
      <c r="D268" s="7">
        <v>700</v>
      </c>
      <c r="E268" s="6">
        <v>1</v>
      </c>
    </row>
    <row r="269" spans="2:5" x14ac:dyDescent="0.25">
      <c r="B269" s="5" t="s">
        <v>196</v>
      </c>
      <c r="C269" s="6" t="s">
        <v>197</v>
      </c>
      <c r="D269" s="7">
        <v>681.93</v>
      </c>
      <c r="E269" s="6">
        <v>1</v>
      </c>
    </row>
    <row r="270" spans="2:5" x14ac:dyDescent="0.25">
      <c r="B270" s="3" t="s">
        <v>232</v>
      </c>
      <c r="C270" s="1" t="s">
        <v>241</v>
      </c>
      <c r="D270" s="2">
        <v>620</v>
      </c>
      <c r="E270" s="1">
        <v>2</v>
      </c>
    </row>
    <row r="271" spans="2:5" x14ac:dyDescent="0.25">
      <c r="B271" s="5" t="s">
        <v>97</v>
      </c>
      <c r="C271" s="5" t="s">
        <v>132</v>
      </c>
      <c r="D271" s="7">
        <v>600</v>
      </c>
      <c r="E271" s="6">
        <v>1</v>
      </c>
    </row>
    <row r="272" spans="2:5" x14ac:dyDescent="0.25">
      <c r="B272" s="5" t="s">
        <v>253</v>
      </c>
      <c r="C272" s="1" t="s">
        <v>254</v>
      </c>
      <c r="D272" s="2">
        <v>600</v>
      </c>
      <c r="E272" s="6">
        <v>1</v>
      </c>
    </row>
    <row r="273" spans="2:5" x14ac:dyDescent="0.25">
      <c r="B273" s="5" t="s">
        <v>32</v>
      </c>
      <c r="C273" s="6" t="s">
        <v>40</v>
      </c>
      <c r="D273" s="7">
        <v>500</v>
      </c>
      <c r="E273" s="6">
        <v>1</v>
      </c>
    </row>
    <row r="274" spans="2:5" x14ac:dyDescent="0.25">
      <c r="B274" s="5" t="s">
        <v>50</v>
      </c>
      <c r="C274" s="6" t="s">
        <v>64</v>
      </c>
      <c r="D274" s="7">
        <v>500</v>
      </c>
      <c r="E274" s="6">
        <v>1</v>
      </c>
    </row>
    <row r="275" spans="2:5" x14ac:dyDescent="0.25">
      <c r="B275" s="5" t="s">
        <v>224</v>
      </c>
      <c r="C275" s="6" t="s">
        <v>227</v>
      </c>
      <c r="D275" s="7">
        <v>500</v>
      </c>
      <c r="E275" s="6">
        <v>1</v>
      </c>
    </row>
    <row r="276" spans="2:5" x14ac:dyDescent="0.25">
      <c r="B276" s="5" t="s">
        <v>97</v>
      </c>
      <c r="C276" s="6" t="s">
        <v>133</v>
      </c>
      <c r="D276" s="7">
        <v>483</v>
      </c>
      <c r="E276" s="6">
        <v>1</v>
      </c>
    </row>
    <row r="277" spans="2:5" x14ac:dyDescent="0.25">
      <c r="B277" s="5" t="s">
        <v>70</v>
      </c>
      <c r="C277" s="6" t="s">
        <v>77</v>
      </c>
      <c r="D277" s="7">
        <v>450</v>
      </c>
      <c r="E277" s="6">
        <v>1</v>
      </c>
    </row>
    <row r="278" spans="2:5" x14ac:dyDescent="0.25">
      <c r="B278" s="5" t="s">
        <v>97</v>
      </c>
      <c r="C278" s="6" t="s">
        <v>111</v>
      </c>
      <c r="D278" s="7">
        <v>450</v>
      </c>
      <c r="E278" s="6">
        <v>1</v>
      </c>
    </row>
    <row r="279" spans="2:5" x14ac:dyDescent="0.25">
      <c r="B279" s="5" t="s">
        <v>253</v>
      </c>
      <c r="C279" s="6" t="s">
        <v>265</v>
      </c>
      <c r="D279" s="7">
        <v>200</v>
      </c>
      <c r="E279" s="6">
        <v>1</v>
      </c>
    </row>
    <row r="280" spans="2:5" x14ac:dyDescent="0.25">
      <c r="B280" s="6" t="s">
        <v>147</v>
      </c>
      <c r="C280" s="6" t="s">
        <v>297</v>
      </c>
      <c r="D280" s="7">
        <v>119</v>
      </c>
      <c r="E280" s="6">
        <v>1</v>
      </c>
    </row>
  </sheetData>
  <sortState ref="B2:E280">
    <sortCondition descending="1" ref="D1:D2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UAT</vt:lpstr>
      <vt:lpstr>Clasament UAT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Pasmangiu</dc:creator>
  <cp:lastModifiedBy>Nicolae Manta</cp:lastModifiedBy>
  <cp:lastPrinted>2022-10-31T08:30:15Z</cp:lastPrinted>
  <dcterms:created xsi:type="dcterms:W3CDTF">2022-09-05T07:47:57Z</dcterms:created>
  <dcterms:modified xsi:type="dcterms:W3CDTF">2022-11-02T07:25:57Z</dcterms:modified>
</cp:coreProperties>
</file>