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8A732E68-19D3-4DF8-AE36-C78C43A97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VC 2020 rectificat" sheetId="31" r:id="rId1"/>
  </sheets>
  <definedNames>
    <definedName name="_xlnm.Print_Area" localSheetId="0">'BVC 2020 rectificat'!$A$1:$D$505</definedName>
    <definedName name="_xlnm.Print_Titles" localSheetId="0">'BVC 2020 rectificat'!$11:$12</definedName>
  </definedNames>
  <calcPr calcId="181029"/>
</workbook>
</file>

<file path=xl/calcChain.xml><?xml version="1.0" encoding="utf-8"?>
<calcChain xmlns="http://schemas.openxmlformats.org/spreadsheetml/2006/main">
  <c r="D492" i="31" l="1"/>
  <c r="D489" i="31" s="1"/>
  <c r="D491" i="31"/>
  <c r="D488" i="31" s="1"/>
  <c r="D477" i="31"/>
  <c r="D474" i="31" s="1"/>
  <c r="D476" i="31"/>
  <c r="D473" i="31"/>
  <c r="D471" i="31"/>
  <c r="D468" i="31" s="1"/>
  <c r="D465" i="31" s="1"/>
  <c r="D462" i="31" s="1"/>
  <c r="D470" i="31"/>
  <c r="D467" i="31" s="1"/>
  <c r="D464" i="31" s="1"/>
  <c r="D461" i="31" s="1"/>
  <c r="D459" i="31"/>
  <c r="D458" i="31"/>
  <c r="D456" i="31"/>
  <c r="D455" i="31"/>
  <c r="D452" i="31" s="1"/>
  <c r="D449" i="31" s="1"/>
  <c r="D446" i="31" s="1"/>
  <c r="D453" i="31"/>
  <c r="D450" i="31" s="1"/>
  <c r="D447" i="31" s="1"/>
  <c r="D444" i="31"/>
  <c r="D443" i="31"/>
  <c r="D441" i="31"/>
  <c r="D440" i="31"/>
  <c r="D438" i="31"/>
  <c r="D437" i="31"/>
  <c r="D435" i="31"/>
  <c r="D434" i="31"/>
  <c r="D428" i="31" s="1"/>
  <c r="D432" i="31"/>
  <c r="D431" i="31"/>
  <c r="D429" i="31"/>
  <c r="D414" i="31" s="1"/>
  <c r="D417" i="31"/>
  <c r="D416" i="31"/>
  <c r="D413" i="31" s="1"/>
  <c r="D401" i="31" s="1"/>
  <c r="D398" i="31" s="1"/>
  <c r="D395" i="31" s="1"/>
  <c r="D408" i="31"/>
  <c r="D407" i="31"/>
  <c r="D405" i="31"/>
  <c r="D404" i="31"/>
  <c r="D393" i="31"/>
  <c r="D392" i="31"/>
  <c r="D390" i="31"/>
  <c r="D389" i="31"/>
  <c r="D387" i="31"/>
  <c r="D386" i="31"/>
  <c r="D384" i="31"/>
  <c r="D383" i="31"/>
  <c r="D381" i="31"/>
  <c r="D378" i="31" s="1"/>
  <c r="D375" i="31" s="1"/>
  <c r="D372" i="31" s="1"/>
  <c r="D90" i="31" s="1"/>
  <c r="D380" i="31"/>
  <c r="D377" i="31"/>
  <c r="D374" i="31" s="1"/>
  <c r="D371" i="31" s="1"/>
  <c r="D89" i="31" s="1"/>
  <c r="D369" i="31"/>
  <c r="D363" i="31" s="1"/>
  <c r="D84" i="31" s="1"/>
  <c r="D368" i="31"/>
  <c r="D362" i="31"/>
  <c r="D351" i="31"/>
  <c r="D350" i="31"/>
  <c r="D342" i="31"/>
  <c r="D341" i="31"/>
  <c r="D339" i="31"/>
  <c r="D336" i="31"/>
  <c r="D333" i="31" s="1"/>
  <c r="D332" i="31"/>
  <c r="D330" i="31"/>
  <c r="D324" i="31" s="1"/>
  <c r="D329" i="31"/>
  <c r="D323" i="31" s="1"/>
  <c r="D321" i="31"/>
  <c r="D320" i="31"/>
  <c r="D318" i="31"/>
  <c r="D317" i="31"/>
  <c r="D315" i="31"/>
  <c r="D314" i="31"/>
  <c r="D311" i="31" s="1"/>
  <c r="D312" i="31"/>
  <c r="D306" i="31"/>
  <c r="D305" i="31"/>
  <c r="D302" i="31" s="1"/>
  <c r="D299" i="31" s="1"/>
  <c r="D77" i="31" s="1"/>
  <c r="D303" i="31"/>
  <c r="D300" i="31"/>
  <c r="D297" i="31"/>
  <c r="D296" i="31"/>
  <c r="D294" i="31"/>
  <c r="D293" i="31"/>
  <c r="D291" i="31"/>
  <c r="D290" i="31"/>
  <c r="D288" i="31"/>
  <c r="D279" i="31" s="1"/>
  <c r="D287" i="31"/>
  <c r="D285" i="31"/>
  <c r="D284" i="31"/>
  <c r="D282" i="31"/>
  <c r="D281" i="31"/>
  <c r="D278" i="31" s="1"/>
  <c r="D276" i="31"/>
  <c r="D275" i="31"/>
  <c r="D273" i="31"/>
  <c r="D270" i="31" s="1"/>
  <c r="D272" i="31"/>
  <c r="D269" i="31"/>
  <c r="D267" i="31"/>
  <c r="D266" i="31"/>
  <c r="D264" i="31"/>
  <c r="D263" i="31"/>
  <c r="D261" i="31"/>
  <c r="D260" i="31"/>
  <c r="D258" i="31"/>
  <c r="D257" i="31"/>
  <c r="D255" i="31"/>
  <c r="D254" i="31"/>
  <c r="D252" i="31"/>
  <c r="D251" i="31"/>
  <c r="D249" i="31"/>
  <c r="D248" i="31"/>
  <c r="D246" i="31"/>
  <c r="D245" i="31"/>
  <c r="D243" i="31"/>
  <c r="D242" i="31"/>
  <c r="D240" i="31"/>
  <c r="D237" i="31" s="1"/>
  <c r="D239" i="31"/>
  <c r="D236" i="31" s="1"/>
  <c r="D234" i="31"/>
  <c r="D233" i="31"/>
  <c r="D231" i="31"/>
  <c r="D230" i="31"/>
  <c r="D228" i="31"/>
  <c r="D225" i="31" s="1"/>
  <c r="D227" i="31"/>
  <c r="D224" i="31" s="1"/>
  <c r="D222" i="31"/>
  <c r="D221" i="31"/>
  <c r="D219" i="31"/>
  <c r="D218" i="31"/>
  <c r="D216" i="31"/>
  <c r="D210" i="31" s="1"/>
  <c r="D215" i="31"/>
  <c r="D209" i="31" s="1"/>
  <c r="D207" i="31"/>
  <c r="D206" i="31"/>
  <c r="D203" i="31" s="1"/>
  <c r="D204" i="31"/>
  <c r="D201" i="31"/>
  <c r="D200" i="31"/>
  <c r="D198" i="31"/>
  <c r="D197" i="31"/>
  <c r="D195" i="31"/>
  <c r="D194" i="31"/>
  <c r="D192" i="31"/>
  <c r="D191" i="31"/>
  <c r="D189" i="31"/>
  <c r="D188" i="31"/>
  <c r="D186" i="31"/>
  <c r="D185" i="31"/>
  <c r="D183" i="31"/>
  <c r="D182" i="31"/>
  <c r="D180" i="31"/>
  <c r="D179" i="31"/>
  <c r="D177" i="31"/>
  <c r="D168" i="31" s="1"/>
  <c r="D176" i="31"/>
  <c r="D174" i="31"/>
  <c r="D173" i="31"/>
  <c r="D171" i="31"/>
  <c r="D170" i="31"/>
  <c r="D167" i="31" s="1"/>
  <c r="D164" i="31" s="1"/>
  <c r="D71" i="31" s="1"/>
  <c r="D162" i="31"/>
  <c r="D161" i="31"/>
  <c r="D159" i="31"/>
  <c r="D158" i="31"/>
  <c r="D156" i="31"/>
  <c r="D155" i="31"/>
  <c r="D153" i="31"/>
  <c r="D152" i="31"/>
  <c r="D150" i="31"/>
  <c r="D149" i="31"/>
  <c r="D147" i="31"/>
  <c r="D146" i="31"/>
  <c r="D144" i="31"/>
  <c r="D143" i="31"/>
  <c r="D141" i="31"/>
  <c r="D138" i="31" s="1"/>
  <c r="D140" i="31"/>
  <c r="D137" i="31" s="1"/>
  <c r="D135" i="31"/>
  <c r="D134" i="31"/>
  <c r="D131" i="31" s="1"/>
  <c r="D132" i="31"/>
  <c r="D129" i="31"/>
  <c r="D128" i="31"/>
  <c r="D126" i="31"/>
  <c r="D125" i="31"/>
  <c r="D120" i="31"/>
  <c r="D119" i="31"/>
  <c r="D117" i="31"/>
  <c r="D116" i="31"/>
  <c r="D114" i="31"/>
  <c r="D113" i="31"/>
  <c r="D111" i="31"/>
  <c r="D108" i="31" s="1"/>
  <c r="D110" i="31"/>
  <c r="D107" i="31"/>
  <c r="D87" i="31"/>
  <c r="D86" i="31"/>
  <c r="D83" i="31"/>
  <c r="D78" i="31"/>
  <c r="D57" i="31"/>
  <c r="D55" i="31"/>
  <c r="D53" i="31"/>
  <c r="D52" i="31"/>
  <c r="D51" i="31"/>
  <c r="D47" i="31"/>
  <c r="D45" i="31"/>
  <c r="D43" i="31" s="1"/>
  <c r="D42" i="31" s="1"/>
  <c r="D44" i="31"/>
  <c r="D40" i="31"/>
  <c r="D38" i="31"/>
  <c r="D37" i="31"/>
  <c r="D33" i="31"/>
  <c r="D32" i="31"/>
  <c r="D31" i="31" s="1"/>
  <c r="D30" i="31"/>
  <c r="D29" i="31"/>
  <c r="D28" i="31" s="1"/>
  <c r="D27" i="31" s="1"/>
  <c r="D26" i="31" s="1"/>
  <c r="D25" i="31"/>
  <c r="D24" i="31"/>
  <c r="D23" i="31" s="1"/>
  <c r="D21" i="31" s="1"/>
  <c r="D20" i="31"/>
  <c r="D19" i="31" s="1"/>
  <c r="D18" i="31"/>
  <c r="D17" i="31"/>
  <c r="D11" i="31" s="1"/>
  <c r="D10" i="31" s="1"/>
  <c r="D9" i="31" s="1"/>
  <c r="D15" i="31"/>
  <c r="D13" i="31"/>
  <c r="D12" i="31" s="1"/>
  <c r="D104" i="31" l="1"/>
  <c r="D105" i="31"/>
  <c r="D165" i="31"/>
  <c r="D72" i="31" s="1"/>
  <c r="D402" i="31"/>
  <c r="D399" i="31" s="1"/>
  <c r="D396" i="31" s="1"/>
  <c r="D309" i="31"/>
  <c r="D81" i="31" s="1"/>
  <c r="D308" i="31"/>
  <c r="D80" i="31" s="1"/>
  <c r="D74" i="31"/>
  <c r="D485" i="31"/>
  <c r="D482" i="31" s="1"/>
  <c r="D479" i="31" s="1"/>
  <c r="D75" i="31"/>
  <c r="D486" i="31"/>
  <c r="D483" i="31" s="1"/>
  <c r="D480" i="31" s="1"/>
  <c r="D68" i="31" l="1"/>
  <c r="D65" i="31" s="1"/>
  <c r="D62" i="31" s="1"/>
  <c r="D101" i="31"/>
  <c r="D98" i="31" s="1"/>
  <c r="D95" i="31" s="1"/>
  <c r="D92" i="31" s="1"/>
  <c r="D69" i="31"/>
  <c r="D66" i="31" s="1"/>
  <c r="D63" i="31" s="1"/>
  <c r="D496" i="31" s="1"/>
  <c r="E496" i="31" s="1"/>
  <c r="D102" i="31"/>
  <c r="D99" i="31" s="1"/>
  <c r="D96" i="31" s="1"/>
  <c r="D93" i="31" s="1"/>
</calcChain>
</file>

<file path=xl/sharedStrings.xml><?xml version="1.0" encoding="utf-8"?>
<sst xmlns="http://schemas.openxmlformats.org/spreadsheetml/2006/main" count="1117" uniqueCount="319">
  <si>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</si>
  <si>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</si>
  <si>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</si>
  <si>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</si>
  <si>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</si>
  <si>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</si>
  <si>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</si>
  <si>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</si>
  <si>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</si>
  <si>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</si>
  <si>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</si>
  <si>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</si>
  <si>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</si>
  <si>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</si>
  <si>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</si>
  <si>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</si>
  <si>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</si>
  <si>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</si>
  <si>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</si>
  <si>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</si>
  <si>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</si>
  <si>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45 10 16 01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</si>
  <si>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</si>
  <si>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</si>
  <si>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</si>
  <si>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</si>
  <si>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</si>
  <si>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</si>
  <si>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</si>
  <si>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</si>
  <si>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</si>
  <si>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</si>
  <si>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</si>
  <si>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</si>
  <si>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</si>
  <si>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</si>
  <si>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</si>
  <si>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</si>
  <si>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</si>
  <si>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</si>
  <si>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</si>
  <si>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</si>
  <si>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</si>
  <si>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</si>
  <si>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</si>
  <si>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</si>
  <si>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</si>
  <si>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</si>
  <si>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</si>
  <si>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</si>
  <si>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</si>
  <si>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</si>
  <si>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</si>
  <si>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</si>
  <si>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</si>
  <si>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</si>
  <si>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</si>
  <si>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</si>
  <si>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</si>
  <si>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</si>
  <si>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</si>
  <si>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</si>
  <si>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</si>
  <si>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</si>
  <si>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</si>
  <si>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</si>
  <si>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</si>
  <si>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</si>
  <si>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</si>
  <si>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</si>
  <si>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</si>
  <si>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</si>
  <si>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</si>
  <si>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</si>
  <si>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</si>
  <si>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</si>
  <si>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</si>
  <si>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</si>
  <si>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</si>
  <si>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</si>
  <si>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</si>
  <si>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</si>
  <si>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</si>
  <si>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</si>
  <si>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</si>
  <si>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</si>
  <si>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</si>
  <si>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</si>
  <si>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</si>
  <si>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</si>
  <si>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</si>
  <si>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</si>
  <si>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</si>
  <si>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</si>
  <si>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</si>
  <si>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</si>
  <si>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</si>
  <si>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</si>
  <si>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</si>
  <si>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</si>
  <si>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</si>
  <si>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</si>
  <si>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</si>
  <si>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</si>
  <si>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</si>
  <si>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</si>
  <si>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</si>
  <si>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</si>
  <si>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</si>
  <si>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</si>
  <si>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</si>
  <si>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</si>
  <si>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</si>
  <si>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</si>
  <si>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</si>
  <si>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</si>
  <si>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</si>
  <si>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</si>
  <si>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</si>
  <si>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</si>
  <si>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</si>
  <si>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</si>
  <si>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</si>
  <si>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</si>
  <si>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</si>
  <si>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</si>
  <si>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</si>
  <si>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</si>
  <si>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</si>
  <si>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</si>
  <si>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</si>
  <si>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</si>
  <si>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</si>
  <si>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</si>
  <si>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</si>
  <si>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</si>
  <si>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</si>
  <si>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</si>
  <si>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</si>
  <si>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</si>
  <si>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</si>
  <si>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</si>
  <si>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</si>
  <si>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</si>
  <si>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</si>
  <si>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</si>
  <si>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</si>
  <si>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</si>
  <si>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</si>
  <si>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</si>
  <si>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</si>
  <si>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</si>
  <si>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</si>
  <si>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</si>
  <si>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</si>
  <si>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</si>
  <si>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</si>
  <si>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</si>
  <si>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</si>
  <si>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</si>
  <si>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</si>
  <si>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</si>
  <si>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</si>
  <si>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</si>
  <si>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</si>
  <si>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</si>
  <si>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</si>
  <si>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</si>
  <si>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</si>
  <si>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</si>
  <si>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</si>
  <si>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</si>
  <si>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</si>
  <si>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</si>
  <si>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</si>
  <si>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</si>
  <si>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</si>
  <si>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</si>
  <si>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</si>
  <si>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</si>
  <si>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</si>
  <si>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</si>
  <si>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</si>
  <si>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</si>
  <si>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</si>
  <si>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</si>
  <si>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</si>
  <si>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</si>
  <si>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</si>
  <si>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</si>
  <si>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</si>
  <si>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</si>
  <si>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</si>
  <si>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</si>
  <si>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</si>
  <si>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</si>
  <si>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</si>
  <si>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</si>
  <si>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</si>
  <si>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</si>
  <si>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</si>
  <si>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</si>
  <si>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</si>
  <si>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</si>
  <si>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</si>
  <si>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</si>
  <si>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</si>
  <si>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</si>
  <si>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</si>
  <si>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</si>
  <si>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</si>
  <si>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</si>
  <si>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</si>
  <si>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</si>
  <si>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</si>
  <si>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</si>
  <si>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</si>
  <si>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</si>
  <si>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</si>
  <si>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</si>
  <si>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</si>
  <si>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</si>
  <si>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</si>
  <si>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</si>
  <si>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</si>
  <si>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</si>
  <si>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</si>
  <si>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</si>
  <si>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</si>
  <si>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</si>
  <si>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</si>
  <si>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</si>
  <si>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</si>
  <si>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</si>
  <si>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</si>
  <si>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</si>
  <si>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</si>
  <si>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</si>
  <si>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</si>
  <si>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</si>
  <si>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</si>
  <si>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</si>
  <si>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</si>
  <si>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</si>
  <si>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</si>
  <si>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</si>
  <si>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</si>
  <si>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</si>
  <si>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</si>
  <si>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</si>
  <si>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</si>
  <si>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</si>
  <si>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</si>
  <si>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</si>
  <si>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</si>
  <si>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</si>
  <si>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</si>
  <si>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</si>
  <si>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</si>
  <si>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</si>
  <si>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</si>
  <si>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</si>
  <si>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</si>
  <si>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</si>
  <si>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</si>
  <si>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</si>
  <si>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</si>
  <si>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</si>
  <si>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</si>
  <si>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</si>
  <si>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</si>
  <si>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</si>
  <si>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</si>
  <si>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</si>
  <si>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</si>
  <si>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</si>
  <si>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</si>
  <si>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</si>
  <si>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</si>
  <si>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</si>
  <si>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*) Deficitul pentru anul 2019 va fi acoperit din excedentul anilor anteriori, astfel: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</si>
  <si>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</si>
  <si>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</si>
  <si>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</si>
  <si>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</si>
  <si>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</si>
  <si>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</si>
  <si>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</si>
  <si>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</si>
  <si>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</si>
  <si>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</si>
  <si>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</si>
  <si>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</si>
  <si>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</si>
  <si>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</si>
  <si>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</si>
  <si>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</si>
  <si>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</si>
  <si>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</si>
  <si>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</si>
  <si>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</si>
  <si>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</si>
  <si>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</si>
  <si>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</si>
  <si>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</si>
  <si>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</si>
  <si>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</si>
  <si>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BUGETUL DE VENITURI SI CHELTUIELI RECTIFICAT 
PE ANUL 2020</t>
  </si>
  <si>
    <t>PROGRAM RECTIFICAT 2020</t>
  </si>
  <si>
    <t>48 10 12</t>
  </si>
  <si>
    <t>48 10 12 03</t>
  </si>
  <si>
    <t>Programe din Fondul de Coeziune (FC)</t>
  </si>
  <si>
    <t>TOTAL                    =   113.833 mii lei</t>
  </si>
  <si>
    <t>Director DEF</t>
  </si>
  <si>
    <t xml:space="preserve">          Liliana MICHINECI</t>
  </si>
  <si>
    <t xml:space="preserve">            Șef Serviciu A.E.P.E.B.</t>
  </si>
  <si>
    <t>Întocmit</t>
  </si>
  <si>
    <t>George Croitoru</t>
  </si>
  <si>
    <t>Liliana Mocanu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</si>
</sst>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3" fontId="15" fillId="0" borderId="3" xfId="2" applyNumberFormat="1" applyFont="1" applyBorder="1" applyAlignment="1" applyProtection="1">
      <alignment horizontal="center" vertical="top"/>
      <protection locked="0"/>
    </xf>
    <xf numFmtId="3" fontId="15" fillId="0" borderId="1" xfId="2" applyNumberFormat="1" applyFont="1" applyBorder="1" applyAlignment="1" applyProtection="1">
      <alignment horizontal="center" vertical="top"/>
      <protection locked="0"/>
    </xf>
    <xf numFmtId="3" fontId="15" fillId="0" borderId="2" xfId="1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182441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8179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7182441" cy="1595117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82758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7182441" cy="1595117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59864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11"/>
  <sheetViews>
    <sheetView tabSelected="1" topLeftCell="A4" zoomScale="130" zoomScaleNormal="130" workbookViewId="0">
      <pane xSplit="3" ySplit="9" topLeftCell="D13" activePane="bottomRight" state="frozen"/>
      <selection activeCell="A4" sqref="A4"/>
      <selection pane="topRight" activeCell="D4" sqref="D4"/>
      <selection pane="bottomLeft" activeCell="A13" sqref="A13"/>
      <selection pane="bottomRight" activeCell="F14" sqref="F14"/>
    </sheetView>
  </sheetViews>
  <sheetFormatPr defaultRowHeight="15" x14ac:dyDescent="0.25"/>
  <cols>
    <col min="1" max="1" width="10.42578125" customWidth="1"/>
    <col min="3" max="3" width="55.7109375" customWidth="1"/>
    <col min="4" max="4" width="18.5703125" customWidth="1"/>
  </cols>
  <sheetData>
    <row r="1" spans="1:4" x14ac:dyDescent="0.25">
      <c r="D1" s="102" t="s">
        <v>306</v>
      </c>
    </row>
    <row r="2" spans="1:4" ht="15" customHeight="1" x14ac:dyDescent="0.25">
      <c r="A2" s="104" t="s">
        <v>307</v>
      </c>
      <c r="B2" s="104"/>
      <c r="C2" s="104"/>
      <c r="D2" s="104"/>
    </row>
    <row r="3" spans="1:4" ht="18.75" customHeight="1" x14ac:dyDescent="0.25">
      <c r="A3" s="104"/>
      <c r="B3" s="104"/>
      <c r="C3" s="104"/>
      <c r="D3" s="104"/>
    </row>
    <row r="4" spans="1:4" ht="10.5" customHeight="1" x14ac:dyDescent="0.25">
      <c r="A4" s="103"/>
      <c r="B4" s="103"/>
      <c r="C4" s="103"/>
      <c r="D4" s="103"/>
    </row>
    <row r="5" spans="1:4" ht="15" customHeight="1" x14ac:dyDescent="0.4">
      <c r="A5" s="105" t="s">
        <v>160</v>
      </c>
      <c r="B5" s="105"/>
      <c r="C5" s="105"/>
      <c r="D5" s="77"/>
    </row>
    <row r="6" spans="1:4" ht="19.5" customHeight="1" x14ac:dyDescent="0.4">
      <c r="A6" s="1"/>
      <c r="B6" s="8"/>
      <c r="C6" s="8"/>
      <c r="D6" s="86" t="s">
        <v>297</v>
      </c>
    </row>
    <row r="7" spans="1:4" ht="35.25" customHeight="1" x14ac:dyDescent="0.25">
      <c r="A7" s="78" t="s">
        <v>0</v>
      </c>
      <c r="B7" s="78" t="s">
        <v>296</v>
      </c>
      <c r="C7" s="79" t="s">
        <v>1</v>
      </c>
      <c r="D7" s="88" t="s">
        <v>308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1131270</v>
      </c>
    </row>
    <row r="10" spans="1:4" x14ac:dyDescent="0.25">
      <c r="A10" s="15"/>
      <c r="B10" s="15"/>
      <c r="C10" s="2" t="s">
        <v>3</v>
      </c>
      <c r="D10" s="16">
        <f>D11</f>
        <v>800044</v>
      </c>
    </row>
    <row r="11" spans="1:4" x14ac:dyDescent="0.25">
      <c r="A11" s="15"/>
      <c r="B11" s="15"/>
      <c r="C11" s="2" t="s">
        <v>174</v>
      </c>
      <c r="D11" s="16">
        <f>D17+D19+D21+D12+D15</f>
        <v>800044</v>
      </c>
    </row>
    <row r="12" spans="1:4" x14ac:dyDescent="0.25">
      <c r="A12" s="15" t="s">
        <v>269</v>
      </c>
      <c r="B12" s="15"/>
      <c r="C12" s="2" t="s">
        <v>259</v>
      </c>
      <c r="D12" s="16">
        <f t="shared" ref="D12:D13" si="0">D13</f>
        <v>1200</v>
      </c>
    </row>
    <row r="13" spans="1:4" x14ac:dyDescent="0.25">
      <c r="A13" s="15" t="s">
        <v>268</v>
      </c>
      <c r="B13" s="15"/>
      <c r="C13" s="2" t="s">
        <v>260</v>
      </c>
      <c r="D13" s="16">
        <f t="shared" si="0"/>
        <v>1200</v>
      </c>
    </row>
    <row r="14" spans="1:4" ht="25.5" x14ac:dyDescent="0.25">
      <c r="A14" s="55" t="s">
        <v>267</v>
      </c>
      <c r="B14" s="55"/>
      <c r="C14" s="74" t="s">
        <v>261</v>
      </c>
      <c r="D14" s="29">
        <v>1200</v>
      </c>
    </row>
    <row r="15" spans="1:4" hidden="1" x14ac:dyDescent="0.25">
      <c r="A15" s="4" t="s">
        <v>292</v>
      </c>
      <c r="B15" s="15"/>
      <c r="C15" s="2" t="s">
        <v>294</v>
      </c>
      <c r="D15" s="16">
        <f>D16</f>
        <v>0</v>
      </c>
    </row>
    <row r="16" spans="1:4" hidden="1" x14ac:dyDescent="0.25">
      <c r="A16" s="50" t="s">
        <v>293</v>
      </c>
      <c r="B16" s="18"/>
      <c r="C16" s="5" t="s">
        <v>294</v>
      </c>
      <c r="D16" s="84"/>
    </row>
    <row r="17" spans="1:4" x14ac:dyDescent="0.25">
      <c r="A17" s="4" t="s">
        <v>4</v>
      </c>
      <c r="B17" s="15"/>
      <c r="C17" s="2" t="s">
        <v>175</v>
      </c>
      <c r="D17" s="16">
        <f t="shared" ref="D17" si="1">D18</f>
        <v>787217</v>
      </c>
    </row>
    <row r="18" spans="1:4" x14ac:dyDescent="0.25">
      <c r="A18" s="50" t="s">
        <v>5</v>
      </c>
      <c r="B18" s="18"/>
      <c r="C18" s="5" t="s">
        <v>176</v>
      </c>
      <c r="D18" s="17">
        <f>840909-51743-74-130-2035-24+150-241+124+281</f>
        <v>787217</v>
      </c>
    </row>
    <row r="19" spans="1:4" x14ac:dyDescent="0.25">
      <c r="A19" s="4" t="s">
        <v>6</v>
      </c>
      <c r="B19" s="15"/>
      <c r="C19" s="2" t="s">
        <v>177</v>
      </c>
      <c r="D19" s="16">
        <f t="shared" ref="D19" si="2">D20</f>
        <v>1963</v>
      </c>
    </row>
    <row r="20" spans="1:4" x14ac:dyDescent="0.25">
      <c r="A20" s="50" t="s">
        <v>7</v>
      </c>
      <c r="B20" s="18"/>
      <c r="C20" s="5" t="s">
        <v>178</v>
      </c>
      <c r="D20" s="17">
        <f>1953-120+130</f>
        <v>1963</v>
      </c>
    </row>
    <row r="21" spans="1:4" x14ac:dyDescent="0.25">
      <c r="A21" s="4" t="s">
        <v>8</v>
      </c>
      <c r="B21" s="15"/>
      <c r="C21" s="2" t="s">
        <v>9</v>
      </c>
      <c r="D21" s="3">
        <f>D22+D23</f>
        <v>9664</v>
      </c>
    </row>
    <row r="22" spans="1:4" hidden="1" x14ac:dyDescent="0.25">
      <c r="A22" s="75" t="s">
        <v>266</v>
      </c>
      <c r="B22" s="55"/>
      <c r="C22" s="74" t="s">
        <v>262</v>
      </c>
      <c r="D22" s="76"/>
    </row>
    <row r="23" spans="1:4" x14ac:dyDescent="0.25">
      <c r="A23" s="4" t="s">
        <v>10</v>
      </c>
      <c r="B23" s="15"/>
      <c r="C23" s="2" t="s">
        <v>11</v>
      </c>
      <c r="D23" s="16">
        <f>D24+D25</f>
        <v>9664</v>
      </c>
    </row>
    <row r="24" spans="1:4" ht="25.5" x14ac:dyDescent="0.25">
      <c r="A24" s="50"/>
      <c r="B24" s="18"/>
      <c r="C24" s="5" t="s">
        <v>179</v>
      </c>
      <c r="D24" s="17">
        <f>7326+74</f>
        <v>7400</v>
      </c>
    </row>
    <row r="25" spans="1:4" x14ac:dyDescent="0.25">
      <c r="A25" s="50"/>
      <c r="B25" s="18"/>
      <c r="C25" s="5" t="s">
        <v>180</v>
      </c>
      <c r="D25" s="17">
        <f>5264-3000</f>
        <v>2264</v>
      </c>
    </row>
    <row r="26" spans="1:4" x14ac:dyDescent="0.25">
      <c r="A26" s="15"/>
      <c r="B26" s="15"/>
      <c r="C26" s="19" t="s">
        <v>181</v>
      </c>
      <c r="D26" s="16">
        <f>D27+D37+D42</f>
        <v>331226</v>
      </c>
    </row>
    <row r="27" spans="1:4" x14ac:dyDescent="0.25">
      <c r="A27" s="4" t="s">
        <v>12</v>
      </c>
      <c r="B27" s="15"/>
      <c r="C27" s="2" t="s">
        <v>182</v>
      </c>
      <c r="D27" s="16">
        <f>D28+D36</f>
        <v>298214</v>
      </c>
    </row>
    <row r="28" spans="1:4" ht="25.5" x14ac:dyDescent="0.25">
      <c r="A28" s="4" t="s">
        <v>13</v>
      </c>
      <c r="B28" s="15"/>
      <c r="C28" s="2" t="s">
        <v>183</v>
      </c>
      <c r="D28" s="16">
        <f>D29+D31+D35+D30+D34</f>
        <v>162911</v>
      </c>
    </row>
    <row r="29" spans="1:4" ht="25.5" x14ac:dyDescent="0.25">
      <c r="A29" s="18"/>
      <c r="B29" s="18"/>
      <c r="C29" s="5" t="s">
        <v>184</v>
      </c>
      <c r="D29" s="17">
        <f>900+100</f>
        <v>1000</v>
      </c>
    </row>
    <row r="30" spans="1:4" x14ac:dyDescent="0.25">
      <c r="A30" s="18"/>
      <c r="B30" s="18"/>
      <c r="C30" s="5" t="s">
        <v>185</v>
      </c>
      <c r="D30" s="17">
        <f>23750+9841+5000</f>
        <v>38591</v>
      </c>
    </row>
    <row r="31" spans="1:4" x14ac:dyDescent="0.25">
      <c r="A31" s="15"/>
      <c r="B31" s="15"/>
      <c r="C31" s="2" t="s">
        <v>186</v>
      </c>
      <c r="D31" s="16">
        <f t="shared" ref="D31" si="3">D32+D33</f>
        <v>122920</v>
      </c>
    </row>
    <row r="32" spans="1:4" x14ac:dyDescent="0.25">
      <c r="A32" s="18"/>
      <c r="B32" s="18"/>
      <c r="C32" s="5" t="s">
        <v>137</v>
      </c>
      <c r="D32" s="17">
        <f>65358+57262</f>
        <v>122620</v>
      </c>
    </row>
    <row r="33" spans="1:4" x14ac:dyDescent="0.25">
      <c r="A33" s="18"/>
      <c r="B33" s="18"/>
      <c r="C33" s="5" t="s">
        <v>14</v>
      </c>
      <c r="D33" s="17">
        <f>270+30</f>
        <v>300</v>
      </c>
    </row>
    <row r="34" spans="1:4" hidden="1" x14ac:dyDescent="0.25">
      <c r="A34" s="6"/>
      <c r="B34" s="6"/>
      <c r="C34" s="6" t="s">
        <v>295</v>
      </c>
      <c r="D34" s="85"/>
    </row>
    <row r="35" spans="1:4" x14ac:dyDescent="0.25">
      <c r="A35" s="28"/>
      <c r="B35" s="28"/>
      <c r="C35" s="6" t="s">
        <v>187</v>
      </c>
      <c r="D35" s="20">
        <v>400</v>
      </c>
    </row>
    <row r="36" spans="1:4" ht="38.25" x14ac:dyDescent="0.25">
      <c r="A36" s="7" t="s">
        <v>15</v>
      </c>
      <c r="B36" s="28"/>
      <c r="C36" s="6" t="s">
        <v>188</v>
      </c>
      <c r="D36" s="20">
        <v>135303</v>
      </c>
    </row>
    <row r="37" spans="1:4" ht="25.5" x14ac:dyDescent="0.25">
      <c r="A37" s="4" t="s">
        <v>16</v>
      </c>
      <c r="B37" s="15"/>
      <c r="C37" s="19" t="s">
        <v>189</v>
      </c>
      <c r="D37" s="16">
        <f>D38+D40</f>
        <v>0</v>
      </c>
    </row>
    <row r="38" spans="1:4" x14ac:dyDescent="0.25">
      <c r="A38" s="4" t="s">
        <v>17</v>
      </c>
      <c r="B38" s="15"/>
      <c r="C38" s="19" t="s">
        <v>190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/>
    </row>
    <row r="40" spans="1:4" x14ac:dyDescent="0.25">
      <c r="A40" s="4" t="s">
        <v>20</v>
      </c>
      <c r="B40" s="15"/>
      <c r="C40" s="19" t="s">
        <v>192</v>
      </c>
      <c r="D40" s="16">
        <f t="shared" ref="D40" si="4">D41</f>
        <v>0</v>
      </c>
    </row>
    <row r="41" spans="1:4" x14ac:dyDescent="0.25">
      <c r="A41" s="50" t="s">
        <v>21</v>
      </c>
      <c r="B41" s="18"/>
      <c r="C41" s="5" t="s">
        <v>22</v>
      </c>
      <c r="D41" s="17"/>
    </row>
    <row r="42" spans="1:4" ht="25.5" x14ac:dyDescent="0.25">
      <c r="A42" s="4" t="s">
        <v>23</v>
      </c>
      <c r="B42" s="15"/>
      <c r="C42" s="19" t="s">
        <v>193</v>
      </c>
      <c r="D42" s="16">
        <f>D51+D43+D57+D47+D55</f>
        <v>33012</v>
      </c>
    </row>
    <row r="43" spans="1:4" x14ac:dyDescent="0.25">
      <c r="A43" s="4" t="s">
        <v>24</v>
      </c>
      <c r="B43" s="15"/>
      <c r="C43" s="2" t="s">
        <v>194</v>
      </c>
      <c r="D43" s="16">
        <f>SUM(D44:D46)</f>
        <v>12526</v>
      </c>
    </row>
    <row r="44" spans="1:4" x14ac:dyDescent="0.25">
      <c r="A44" s="50" t="s">
        <v>25</v>
      </c>
      <c r="B44" s="18"/>
      <c r="C44" s="5" t="s">
        <v>22</v>
      </c>
      <c r="D44" s="17">
        <f>11685-1374</f>
        <v>10311</v>
      </c>
    </row>
    <row r="45" spans="1:4" x14ac:dyDescent="0.25">
      <c r="A45" s="50" t="s">
        <v>264</v>
      </c>
      <c r="B45" s="18"/>
      <c r="C45" s="5" t="s">
        <v>263</v>
      </c>
      <c r="D45" s="17">
        <f>3065-850</f>
        <v>2215</v>
      </c>
    </row>
    <row r="46" spans="1:4" x14ac:dyDescent="0.25">
      <c r="A46" s="50" t="s">
        <v>265</v>
      </c>
      <c r="B46" s="18"/>
      <c r="C46" s="5" t="s">
        <v>191</v>
      </c>
      <c r="D46" s="17">
        <v>0</v>
      </c>
    </row>
    <row r="47" spans="1:4" x14ac:dyDescent="0.25">
      <c r="A47" s="4" t="s">
        <v>286</v>
      </c>
      <c r="B47" s="15"/>
      <c r="C47" s="2" t="s">
        <v>288</v>
      </c>
      <c r="D47" s="16">
        <f>SUM(D48:D50)</f>
        <v>4657</v>
      </c>
    </row>
    <row r="48" spans="1:4" x14ac:dyDescent="0.25">
      <c r="A48" s="50" t="s">
        <v>287</v>
      </c>
      <c r="B48" s="18"/>
      <c r="C48" s="5" t="s">
        <v>22</v>
      </c>
      <c r="D48" s="17">
        <v>4223</v>
      </c>
    </row>
    <row r="49" spans="1:4" x14ac:dyDescent="0.25">
      <c r="A49" s="50" t="s">
        <v>298</v>
      </c>
      <c r="B49" s="18"/>
      <c r="C49" s="5" t="s">
        <v>263</v>
      </c>
      <c r="D49" s="17">
        <v>434</v>
      </c>
    </row>
    <row r="50" spans="1:4" x14ac:dyDescent="0.25">
      <c r="A50" s="50" t="s">
        <v>299</v>
      </c>
      <c r="B50" s="18"/>
      <c r="C50" s="5" t="s">
        <v>191</v>
      </c>
      <c r="D50" s="17">
        <v>0</v>
      </c>
    </row>
    <row r="51" spans="1:4" x14ac:dyDescent="0.25">
      <c r="A51" s="4" t="s">
        <v>26</v>
      </c>
      <c r="B51" s="15"/>
      <c r="C51" s="2" t="s">
        <v>27</v>
      </c>
      <c r="D51" s="16">
        <f>SUM(D52:D54)</f>
        <v>15071</v>
      </c>
    </row>
    <row r="52" spans="1:4" x14ac:dyDescent="0.25">
      <c r="A52" s="50" t="s">
        <v>289</v>
      </c>
      <c r="B52" s="18"/>
      <c r="C52" s="5" t="s">
        <v>22</v>
      </c>
      <c r="D52" s="17">
        <f>4371-1005</f>
        <v>3366</v>
      </c>
    </row>
    <row r="53" spans="1:4" x14ac:dyDescent="0.25">
      <c r="A53" s="50" t="s">
        <v>290</v>
      </c>
      <c r="B53" s="18"/>
      <c r="C53" s="5" t="s">
        <v>263</v>
      </c>
      <c r="D53" s="17">
        <f>11659+46</f>
        <v>11705</v>
      </c>
    </row>
    <row r="54" spans="1:4" x14ac:dyDescent="0.25">
      <c r="A54" s="50" t="s">
        <v>28</v>
      </c>
      <c r="B54" s="18"/>
      <c r="C54" s="5" t="s">
        <v>191</v>
      </c>
      <c r="D54" s="17">
        <v>0</v>
      </c>
    </row>
    <row r="55" spans="1:4" x14ac:dyDescent="0.25">
      <c r="A55" s="89" t="s">
        <v>309</v>
      </c>
      <c r="B55" s="90"/>
      <c r="C55" s="91" t="s">
        <v>301</v>
      </c>
      <c r="D55" s="16">
        <f>SUM(D56)</f>
        <v>241</v>
      </c>
    </row>
    <row r="56" spans="1:4" x14ac:dyDescent="0.25">
      <c r="A56" s="92" t="s">
        <v>310</v>
      </c>
      <c r="B56" s="93"/>
      <c r="C56" s="94" t="s">
        <v>191</v>
      </c>
      <c r="D56" s="17">
        <v>241</v>
      </c>
    </row>
    <row r="57" spans="1:4" x14ac:dyDescent="0.25">
      <c r="A57" s="4" t="s">
        <v>29</v>
      </c>
      <c r="B57" s="15"/>
      <c r="C57" s="2" t="s">
        <v>192</v>
      </c>
      <c r="D57" s="16">
        <f>SUM(D58:D60)</f>
        <v>517</v>
      </c>
    </row>
    <row r="58" spans="1:4" x14ac:dyDescent="0.25">
      <c r="A58" s="50" t="s">
        <v>291</v>
      </c>
      <c r="B58" s="18"/>
      <c r="C58" s="5" t="s">
        <v>22</v>
      </c>
      <c r="D58" s="29">
        <v>373</v>
      </c>
    </row>
    <row r="59" spans="1:4" x14ac:dyDescent="0.25">
      <c r="A59" s="50" t="s">
        <v>300</v>
      </c>
      <c r="B59" s="18"/>
      <c r="C59" s="5" t="s">
        <v>263</v>
      </c>
      <c r="D59" s="17">
        <v>126</v>
      </c>
    </row>
    <row r="60" spans="1:4" x14ac:dyDescent="0.25">
      <c r="A60" s="50" t="s">
        <v>30</v>
      </c>
      <c r="B60" s="18"/>
      <c r="C60" s="5" t="s">
        <v>191</v>
      </c>
      <c r="D60" s="17">
        <v>18</v>
      </c>
    </row>
    <row r="61" spans="1:4" x14ac:dyDescent="0.25">
      <c r="A61" s="24" t="s">
        <v>31</v>
      </c>
      <c r="B61" s="24"/>
      <c r="C61" s="13" t="s">
        <v>32</v>
      </c>
      <c r="D61" s="14"/>
    </row>
    <row r="62" spans="1:4" x14ac:dyDescent="0.25">
      <c r="A62" s="24"/>
      <c r="B62" s="24" t="s">
        <v>195</v>
      </c>
      <c r="C62" s="13" t="s">
        <v>196</v>
      </c>
      <c r="D62" s="14">
        <f>D65+D89</f>
        <v>1795257</v>
      </c>
    </row>
    <row r="63" spans="1:4" x14ac:dyDescent="0.25">
      <c r="A63" s="24"/>
      <c r="B63" s="24" t="s">
        <v>197</v>
      </c>
      <c r="C63" s="13" t="s">
        <v>198</v>
      </c>
      <c r="D63" s="14">
        <f>D66+D90</f>
        <v>1245103</v>
      </c>
    </row>
    <row r="64" spans="1:4" x14ac:dyDescent="0.25">
      <c r="A64" s="15" t="s">
        <v>31</v>
      </c>
      <c r="B64" s="15" t="s">
        <v>33</v>
      </c>
      <c r="C64" s="41" t="s">
        <v>34</v>
      </c>
      <c r="D64" s="16"/>
    </row>
    <row r="65" spans="1:4" x14ac:dyDescent="0.25">
      <c r="A65" s="15"/>
      <c r="B65" s="15" t="s">
        <v>195</v>
      </c>
      <c r="C65" s="25" t="s">
        <v>196</v>
      </c>
      <c r="D65" s="16">
        <f>D68+D71+D74+D77+D80+D83+D86</f>
        <v>1365147</v>
      </c>
    </row>
    <row r="66" spans="1:4" x14ac:dyDescent="0.25">
      <c r="A66" s="15"/>
      <c r="B66" s="15" t="s">
        <v>197</v>
      </c>
      <c r="C66" s="25" t="s">
        <v>198</v>
      </c>
      <c r="D66" s="16">
        <f>D69+D72+D75+D78+D81+D84+D87</f>
        <v>1096048</v>
      </c>
    </row>
    <row r="67" spans="1:4" x14ac:dyDescent="0.25">
      <c r="A67" s="15" t="s">
        <v>31</v>
      </c>
      <c r="B67" s="15">
        <v>10</v>
      </c>
      <c r="C67" s="2" t="s">
        <v>35</v>
      </c>
      <c r="D67" s="16"/>
    </row>
    <row r="68" spans="1:4" x14ac:dyDescent="0.25">
      <c r="A68" s="15"/>
      <c r="B68" s="15" t="s">
        <v>195</v>
      </c>
      <c r="C68" s="25" t="s">
        <v>196</v>
      </c>
      <c r="D68" s="16">
        <f t="shared" ref="D68:D69" si="5">D104</f>
        <v>637039</v>
      </c>
    </row>
    <row r="69" spans="1:4" x14ac:dyDescent="0.25">
      <c r="A69" s="15"/>
      <c r="B69" s="15" t="s">
        <v>197</v>
      </c>
      <c r="C69" s="25" t="s">
        <v>198</v>
      </c>
      <c r="D69" s="16">
        <f t="shared" si="5"/>
        <v>637039</v>
      </c>
    </row>
    <row r="70" spans="1:4" x14ac:dyDescent="0.25">
      <c r="A70" s="15" t="s">
        <v>31</v>
      </c>
      <c r="B70" s="15">
        <v>20</v>
      </c>
      <c r="C70" s="2" t="s">
        <v>199</v>
      </c>
      <c r="D70" s="16"/>
    </row>
    <row r="71" spans="1:4" x14ac:dyDescent="0.25">
      <c r="A71" s="15"/>
      <c r="B71" s="15" t="s">
        <v>195</v>
      </c>
      <c r="C71" s="25" t="s">
        <v>196</v>
      </c>
      <c r="D71" s="16">
        <f>D164+D404+D467</f>
        <v>236765</v>
      </c>
    </row>
    <row r="72" spans="1:4" x14ac:dyDescent="0.25">
      <c r="A72" s="15"/>
      <c r="B72" s="15" t="s">
        <v>197</v>
      </c>
      <c r="C72" s="25" t="s">
        <v>198</v>
      </c>
      <c r="D72" s="16">
        <f>D165+D405+D468</f>
        <v>236765</v>
      </c>
    </row>
    <row r="73" spans="1:4" ht="25.5" x14ac:dyDescent="0.25">
      <c r="A73" s="15" t="s">
        <v>31</v>
      </c>
      <c r="B73" s="15">
        <v>56</v>
      </c>
      <c r="C73" s="2" t="s">
        <v>200</v>
      </c>
      <c r="D73" s="16"/>
    </row>
    <row r="74" spans="1:4" x14ac:dyDescent="0.25">
      <c r="A74" s="15"/>
      <c r="B74" s="15" t="s">
        <v>195</v>
      </c>
      <c r="C74" s="25" t="s">
        <v>196</v>
      </c>
      <c r="D74" s="16">
        <f>D488</f>
        <v>4435</v>
      </c>
    </row>
    <row r="75" spans="1:4" x14ac:dyDescent="0.25">
      <c r="A75" s="15"/>
      <c r="B75" s="15" t="s">
        <v>197</v>
      </c>
      <c r="C75" s="25" t="s">
        <v>198</v>
      </c>
      <c r="D75" s="16">
        <f>D489</f>
        <v>4435</v>
      </c>
    </row>
    <row r="76" spans="1:4" x14ac:dyDescent="0.25">
      <c r="A76" s="15" t="s">
        <v>31</v>
      </c>
      <c r="B76" s="15">
        <v>57</v>
      </c>
      <c r="C76" s="2" t="s">
        <v>273</v>
      </c>
      <c r="D76" s="16"/>
    </row>
    <row r="77" spans="1:4" x14ac:dyDescent="0.25">
      <c r="A77" s="15"/>
      <c r="B77" s="15" t="s">
        <v>195</v>
      </c>
      <c r="C77" s="25" t="s">
        <v>196</v>
      </c>
      <c r="D77" s="16">
        <f>D299</f>
        <v>23</v>
      </c>
    </row>
    <row r="78" spans="1:4" x14ac:dyDescent="0.25">
      <c r="A78" s="15"/>
      <c r="B78" s="15" t="s">
        <v>197</v>
      </c>
      <c r="C78" s="25" t="s">
        <v>198</v>
      </c>
      <c r="D78" s="16">
        <f>D300</f>
        <v>23</v>
      </c>
    </row>
    <row r="79" spans="1:4" ht="38.25" x14ac:dyDescent="0.25">
      <c r="A79" s="15" t="s">
        <v>31</v>
      </c>
      <c r="B79" s="15" t="s">
        <v>36</v>
      </c>
      <c r="C79" s="2" t="s">
        <v>201</v>
      </c>
      <c r="D79" s="16"/>
    </row>
    <row r="80" spans="1:4" x14ac:dyDescent="0.25">
      <c r="A80" s="15"/>
      <c r="B80" s="15" t="s">
        <v>195</v>
      </c>
      <c r="C80" s="25" t="s">
        <v>196</v>
      </c>
      <c r="D80" s="16">
        <f>D308+D413</f>
        <v>440424</v>
      </c>
    </row>
    <row r="81" spans="1:4" x14ac:dyDescent="0.25">
      <c r="A81" s="15"/>
      <c r="B81" s="15" t="s">
        <v>197</v>
      </c>
      <c r="C81" s="25" t="s">
        <v>198</v>
      </c>
      <c r="D81" s="16">
        <f t="shared" ref="D81" si="6">D309+D414</f>
        <v>171325</v>
      </c>
    </row>
    <row r="82" spans="1:4" x14ac:dyDescent="0.25">
      <c r="A82" s="15" t="s">
        <v>31</v>
      </c>
      <c r="B82" s="15" t="s">
        <v>37</v>
      </c>
      <c r="C82" s="2" t="s">
        <v>38</v>
      </c>
      <c r="D82" s="16"/>
    </row>
    <row r="83" spans="1:4" x14ac:dyDescent="0.25">
      <c r="A83" s="15"/>
      <c r="B83" s="15" t="s">
        <v>195</v>
      </c>
      <c r="C83" s="25" t="s">
        <v>196</v>
      </c>
      <c r="D83" s="16">
        <f t="shared" ref="D83:D84" si="7">D362</f>
        <v>7870</v>
      </c>
    </row>
    <row r="84" spans="1:4" x14ac:dyDescent="0.25">
      <c r="A84" s="15"/>
      <c r="B84" s="15" t="s">
        <v>197</v>
      </c>
      <c r="C84" s="25" t="s">
        <v>198</v>
      </c>
      <c r="D84" s="16">
        <f t="shared" si="7"/>
        <v>7870</v>
      </c>
    </row>
    <row r="85" spans="1:4" ht="25.5" x14ac:dyDescent="0.25">
      <c r="A85" s="26" t="s">
        <v>31</v>
      </c>
      <c r="B85" s="26">
        <v>65</v>
      </c>
      <c r="C85" s="2" t="s">
        <v>202</v>
      </c>
      <c r="D85" s="16"/>
    </row>
    <row r="86" spans="1:4" x14ac:dyDescent="0.25">
      <c r="A86" s="26"/>
      <c r="B86" s="15" t="s">
        <v>195</v>
      </c>
      <c r="C86" s="25" t="s">
        <v>196</v>
      </c>
      <c r="D86" s="16">
        <f>D440</f>
        <v>38591</v>
      </c>
    </row>
    <row r="87" spans="1:4" x14ac:dyDescent="0.25">
      <c r="A87" s="26"/>
      <c r="B87" s="15" t="s">
        <v>197</v>
      </c>
      <c r="C87" s="25" t="s">
        <v>198</v>
      </c>
      <c r="D87" s="16">
        <f>D441</f>
        <v>38591</v>
      </c>
    </row>
    <row r="88" spans="1:4" x14ac:dyDescent="0.25">
      <c r="A88" s="15" t="s">
        <v>31</v>
      </c>
      <c r="B88" s="15">
        <v>70</v>
      </c>
      <c r="C88" s="25" t="s">
        <v>39</v>
      </c>
      <c r="D88" s="16"/>
    </row>
    <row r="89" spans="1:4" x14ac:dyDescent="0.25">
      <c r="A89" s="15"/>
      <c r="B89" s="15" t="s">
        <v>195</v>
      </c>
      <c r="C89" s="25" t="s">
        <v>196</v>
      </c>
      <c r="D89" s="16">
        <f>D371+D446+D473</f>
        <v>430110</v>
      </c>
    </row>
    <row r="90" spans="1:4" x14ac:dyDescent="0.25">
      <c r="A90" s="15"/>
      <c r="B90" s="15" t="s">
        <v>197</v>
      </c>
      <c r="C90" s="25" t="s">
        <v>198</v>
      </c>
      <c r="D90" s="16">
        <f>D372+D447+D474</f>
        <v>149055</v>
      </c>
    </row>
    <row r="91" spans="1:4" x14ac:dyDescent="0.25">
      <c r="A91" s="24" t="s">
        <v>31</v>
      </c>
      <c r="B91" s="24"/>
      <c r="C91" s="82" t="s">
        <v>40</v>
      </c>
      <c r="D91" s="14"/>
    </row>
    <row r="92" spans="1:4" x14ac:dyDescent="0.25">
      <c r="A92" s="24"/>
      <c r="B92" s="24" t="s">
        <v>195</v>
      </c>
      <c r="C92" s="82" t="s">
        <v>196</v>
      </c>
      <c r="D92" s="14">
        <f>D95+D395+D485</f>
        <v>1795257</v>
      </c>
    </row>
    <row r="93" spans="1:4" x14ac:dyDescent="0.25">
      <c r="A93" s="24"/>
      <c r="B93" s="24" t="s">
        <v>197</v>
      </c>
      <c r="C93" s="82" t="s">
        <v>198</v>
      </c>
      <c r="D93" s="14">
        <f>D96+D396+D486</f>
        <v>1245103</v>
      </c>
    </row>
    <row r="94" spans="1:4" x14ac:dyDescent="0.25">
      <c r="A94" s="15" t="s">
        <v>31</v>
      </c>
      <c r="B94" s="15"/>
      <c r="C94" s="25" t="s">
        <v>41</v>
      </c>
      <c r="D94" s="16"/>
    </row>
    <row r="95" spans="1:4" x14ac:dyDescent="0.25">
      <c r="A95" s="15"/>
      <c r="B95" s="15" t="s">
        <v>195</v>
      </c>
      <c r="C95" s="25" t="s">
        <v>196</v>
      </c>
      <c r="D95" s="16">
        <f t="shared" ref="D95:D96" si="8">D98</f>
        <v>948411</v>
      </c>
    </row>
    <row r="96" spans="1:4" x14ac:dyDescent="0.25">
      <c r="A96" s="15"/>
      <c r="B96" s="15" t="s">
        <v>197</v>
      </c>
      <c r="C96" s="25" t="s">
        <v>198</v>
      </c>
      <c r="D96" s="16">
        <f t="shared" si="8"/>
        <v>942454</v>
      </c>
    </row>
    <row r="97" spans="1:4" x14ac:dyDescent="0.25">
      <c r="A97" s="15" t="s">
        <v>31</v>
      </c>
      <c r="B97" s="15" t="s">
        <v>42</v>
      </c>
      <c r="C97" s="25" t="s">
        <v>203</v>
      </c>
      <c r="D97" s="16"/>
    </row>
    <row r="98" spans="1:4" x14ac:dyDescent="0.25">
      <c r="A98" s="15"/>
      <c r="B98" s="15" t="s">
        <v>195</v>
      </c>
      <c r="C98" s="25" t="s">
        <v>196</v>
      </c>
      <c r="D98" s="16">
        <f t="shared" ref="D98:D99" si="9">D101+D371</f>
        <v>948411</v>
      </c>
    </row>
    <row r="99" spans="1:4" x14ac:dyDescent="0.25">
      <c r="A99" s="15"/>
      <c r="B99" s="15" t="s">
        <v>197</v>
      </c>
      <c r="C99" s="25" t="s">
        <v>198</v>
      </c>
      <c r="D99" s="16">
        <f t="shared" si="9"/>
        <v>942454</v>
      </c>
    </row>
    <row r="100" spans="1:4" x14ac:dyDescent="0.25">
      <c r="A100" s="15" t="s">
        <v>31</v>
      </c>
      <c r="B100" s="15" t="s">
        <v>33</v>
      </c>
      <c r="C100" s="25" t="s">
        <v>34</v>
      </c>
      <c r="D100" s="16"/>
    </row>
    <row r="101" spans="1:4" x14ac:dyDescent="0.25">
      <c r="A101" s="15"/>
      <c r="B101" s="15" t="s">
        <v>195</v>
      </c>
      <c r="C101" s="25" t="s">
        <v>196</v>
      </c>
      <c r="D101" s="16">
        <f>D104+D164+D299+D308+D362</f>
        <v>907404</v>
      </c>
    </row>
    <row r="102" spans="1:4" x14ac:dyDescent="0.25">
      <c r="A102" s="15"/>
      <c r="B102" s="15" t="s">
        <v>197</v>
      </c>
      <c r="C102" s="25" t="s">
        <v>198</v>
      </c>
      <c r="D102" s="16">
        <f>D105+D165+D300+D309+D363</f>
        <v>916819</v>
      </c>
    </row>
    <row r="103" spans="1:4" x14ac:dyDescent="0.25">
      <c r="A103" s="15" t="s">
        <v>31</v>
      </c>
      <c r="B103" s="15">
        <v>10</v>
      </c>
      <c r="C103" s="25" t="s">
        <v>35</v>
      </c>
      <c r="D103" s="16"/>
    </row>
    <row r="104" spans="1:4" x14ac:dyDescent="0.25">
      <c r="A104" s="15"/>
      <c r="B104" s="15" t="s">
        <v>195</v>
      </c>
      <c r="C104" s="25" t="s">
        <v>196</v>
      </c>
      <c r="D104" s="16">
        <f>D107+D137+D131</f>
        <v>637039</v>
      </c>
    </row>
    <row r="105" spans="1:4" x14ac:dyDescent="0.25">
      <c r="A105" s="15"/>
      <c r="B105" s="15" t="s">
        <v>197</v>
      </c>
      <c r="C105" s="25" t="s">
        <v>198</v>
      </c>
      <c r="D105" s="16">
        <f>D108+D138+D132</f>
        <v>637039</v>
      </c>
    </row>
    <row r="106" spans="1:4" x14ac:dyDescent="0.25">
      <c r="A106" s="15" t="s">
        <v>31</v>
      </c>
      <c r="B106" s="15" t="s">
        <v>43</v>
      </c>
      <c r="C106" s="25" t="s">
        <v>204</v>
      </c>
      <c r="D106" s="16"/>
    </row>
    <row r="107" spans="1:4" x14ac:dyDescent="0.25">
      <c r="A107" s="15"/>
      <c r="B107" s="15" t="s">
        <v>195</v>
      </c>
      <c r="C107" s="25" t="s">
        <v>196</v>
      </c>
      <c r="D107" s="16">
        <f>D110+D113+D116+D119+D122+D128+D125</f>
        <v>609493</v>
      </c>
    </row>
    <row r="108" spans="1:4" x14ac:dyDescent="0.25">
      <c r="A108" s="15"/>
      <c r="B108" s="15" t="s">
        <v>197</v>
      </c>
      <c r="C108" s="25" t="s">
        <v>198</v>
      </c>
      <c r="D108" s="16">
        <f>D111+D114+D117+D120+D123+D129+D126</f>
        <v>609493</v>
      </c>
    </row>
    <row r="109" spans="1:4" x14ac:dyDescent="0.25">
      <c r="A109" s="51" t="s">
        <v>31</v>
      </c>
      <c r="B109" s="51" t="s">
        <v>44</v>
      </c>
      <c r="C109" s="52" t="s">
        <v>205</v>
      </c>
      <c r="D109" s="29"/>
    </row>
    <row r="110" spans="1:4" x14ac:dyDescent="0.25">
      <c r="A110" s="51"/>
      <c r="B110" s="12" t="s">
        <v>195</v>
      </c>
      <c r="C110" s="53" t="s">
        <v>196</v>
      </c>
      <c r="D110" s="17">
        <f>571764-4521+4</f>
        <v>567247</v>
      </c>
    </row>
    <row r="111" spans="1:4" x14ac:dyDescent="0.25">
      <c r="A111" s="51"/>
      <c r="B111" s="33" t="s">
        <v>197</v>
      </c>
      <c r="C111" s="54" t="s">
        <v>198</v>
      </c>
      <c r="D111" s="17">
        <f>571764-4521+4</f>
        <v>567247</v>
      </c>
    </row>
    <row r="112" spans="1:4" x14ac:dyDescent="0.25">
      <c r="A112" s="55" t="s">
        <v>31</v>
      </c>
      <c r="B112" s="55" t="s">
        <v>45</v>
      </c>
      <c r="C112" s="56" t="s">
        <v>46</v>
      </c>
      <c r="D112" s="29"/>
    </row>
    <row r="113" spans="1:4" x14ac:dyDescent="0.25">
      <c r="A113" s="55"/>
      <c r="B113" s="12" t="s">
        <v>195</v>
      </c>
      <c r="C113" s="53" t="s">
        <v>196</v>
      </c>
      <c r="D113" s="17">
        <f>4654-15</f>
        <v>4639</v>
      </c>
    </row>
    <row r="114" spans="1:4" x14ac:dyDescent="0.25">
      <c r="A114" s="55"/>
      <c r="B114" s="33" t="s">
        <v>197</v>
      </c>
      <c r="C114" s="54" t="s">
        <v>198</v>
      </c>
      <c r="D114" s="17">
        <f>4654-15</f>
        <v>4639</v>
      </c>
    </row>
    <row r="115" spans="1:4" x14ac:dyDescent="0.25">
      <c r="A115" s="55" t="s">
        <v>31</v>
      </c>
      <c r="B115" s="55" t="s">
        <v>47</v>
      </c>
      <c r="C115" s="56" t="s">
        <v>206</v>
      </c>
      <c r="D115" s="29"/>
    </row>
    <row r="116" spans="1:4" x14ac:dyDescent="0.25">
      <c r="A116" s="55"/>
      <c r="B116" s="12" t="s">
        <v>195</v>
      </c>
      <c r="C116" s="53" t="s">
        <v>196</v>
      </c>
      <c r="D116" s="17">
        <f>1146-100</f>
        <v>1046</v>
      </c>
    </row>
    <row r="117" spans="1:4" x14ac:dyDescent="0.25">
      <c r="A117" s="55"/>
      <c r="B117" s="33" t="s">
        <v>197</v>
      </c>
      <c r="C117" s="54" t="s">
        <v>198</v>
      </c>
      <c r="D117" s="17">
        <f>1146-100</f>
        <v>1046</v>
      </c>
    </row>
    <row r="118" spans="1:4" x14ac:dyDescent="0.25">
      <c r="A118" s="55" t="s">
        <v>31</v>
      </c>
      <c r="B118" s="55" t="s">
        <v>48</v>
      </c>
      <c r="C118" s="56" t="s">
        <v>270</v>
      </c>
      <c r="D118" s="29"/>
    </row>
    <row r="119" spans="1:4" x14ac:dyDescent="0.25">
      <c r="A119" s="55"/>
      <c r="B119" s="12" t="s">
        <v>195</v>
      </c>
      <c r="C119" s="53" t="s">
        <v>196</v>
      </c>
      <c r="D119" s="17">
        <f>2276-316</f>
        <v>1960</v>
      </c>
    </row>
    <row r="120" spans="1:4" x14ac:dyDescent="0.25">
      <c r="A120" s="55"/>
      <c r="B120" s="33" t="s">
        <v>197</v>
      </c>
      <c r="C120" s="54" t="s">
        <v>198</v>
      </c>
      <c r="D120" s="17">
        <f>2276-316</f>
        <v>1960</v>
      </c>
    </row>
    <row r="121" spans="1:4" hidden="1" x14ac:dyDescent="0.25">
      <c r="A121" s="55" t="s">
        <v>31</v>
      </c>
      <c r="B121" s="55" t="s">
        <v>49</v>
      </c>
      <c r="C121" s="56" t="s">
        <v>207</v>
      </c>
      <c r="D121" s="29"/>
    </row>
    <row r="122" spans="1:4" hidden="1" x14ac:dyDescent="0.25">
      <c r="A122" s="55"/>
      <c r="B122" s="12" t="s">
        <v>195</v>
      </c>
      <c r="C122" s="53" t="s">
        <v>196</v>
      </c>
      <c r="D122" s="17">
        <v>0</v>
      </c>
    </row>
    <row r="123" spans="1:4" hidden="1" x14ac:dyDescent="0.25">
      <c r="A123" s="55"/>
      <c r="B123" s="33" t="s">
        <v>197</v>
      </c>
      <c r="C123" s="54" t="s">
        <v>198</v>
      </c>
      <c r="D123" s="17">
        <v>0</v>
      </c>
    </row>
    <row r="124" spans="1:4" x14ac:dyDescent="0.25">
      <c r="A124" s="55" t="s">
        <v>31</v>
      </c>
      <c r="B124" s="55" t="s">
        <v>271</v>
      </c>
      <c r="C124" s="56" t="s">
        <v>272</v>
      </c>
      <c r="D124" s="29"/>
    </row>
    <row r="125" spans="1:4" x14ac:dyDescent="0.25">
      <c r="A125" s="55"/>
      <c r="B125" s="12" t="s">
        <v>195</v>
      </c>
      <c r="C125" s="53" t="s">
        <v>196</v>
      </c>
      <c r="D125" s="17">
        <f>34542-996</f>
        <v>33546</v>
      </c>
    </row>
    <row r="126" spans="1:4" x14ac:dyDescent="0.25">
      <c r="A126" s="55"/>
      <c r="B126" s="33" t="s">
        <v>197</v>
      </c>
      <c r="C126" s="54" t="s">
        <v>198</v>
      </c>
      <c r="D126" s="17">
        <f>34542-996</f>
        <v>33546</v>
      </c>
    </row>
    <row r="127" spans="1:4" x14ac:dyDescent="0.25">
      <c r="A127" s="55" t="s">
        <v>31</v>
      </c>
      <c r="B127" s="55" t="s">
        <v>50</v>
      </c>
      <c r="C127" s="56" t="s">
        <v>208</v>
      </c>
      <c r="D127" s="29"/>
    </row>
    <row r="128" spans="1:4" x14ac:dyDescent="0.25">
      <c r="A128" s="55"/>
      <c r="B128" s="12" t="s">
        <v>195</v>
      </c>
      <c r="C128" s="53" t="s">
        <v>196</v>
      </c>
      <c r="D128" s="17">
        <f>865+190</f>
        <v>1055</v>
      </c>
    </row>
    <row r="129" spans="1:4" x14ac:dyDescent="0.25">
      <c r="A129" s="55"/>
      <c r="B129" s="33" t="s">
        <v>197</v>
      </c>
      <c r="C129" s="54" t="s">
        <v>198</v>
      </c>
      <c r="D129" s="17">
        <f>865+190</f>
        <v>1055</v>
      </c>
    </row>
    <row r="130" spans="1:4" x14ac:dyDescent="0.25">
      <c r="A130" s="15" t="s">
        <v>31</v>
      </c>
      <c r="B130" s="15" t="s">
        <v>51</v>
      </c>
      <c r="C130" s="42" t="s">
        <v>209</v>
      </c>
      <c r="D130" s="16"/>
    </row>
    <row r="131" spans="1:4" x14ac:dyDescent="0.25">
      <c r="A131" s="15"/>
      <c r="B131" s="15" t="s">
        <v>195</v>
      </c>
      <c r="C131" s="25" t="s">
        <v>196</v>
      </c>
      <c r="D131" s="16">
        <f t="shared" ref="D131:D132" si="10">D134</f>
        <v>13443</v>
      </c>
    </row>
    <row r="132" spans="1:4" x14ac:dyDescent="0.25">
      <c r="A132" s="15"/>
      <c r="B132" s="15" t="s">
        <v>197</v>
      </c>
      <c r="C132" s="25" t="s">
        <v>198</v>
      </c>
      <c r="D132" s="16">
        <f t="shared" si="10"/>
        <v>13443</v>
      </c>
    </row>
    <row r="133" spans="1:4" x14ac:dyDescent="0.25">
      <c r="A133" s="12" t="s">
        <v>31</v>
      </c>
      <c r="B133" s="12" t="s">
        <v>165</v>
      </c>
      <c r="C133" s="57" t="s">
        <v>166</v>
      </c>
      <c r="D133" s="58"/>
    </row>
    <row r="134" spans="1:4" x14ac:dyDescent="0.25">
      <c r="A134" s="12"/>
      <c r="B134" s="12" t="s">
        <v>195</v>
      </c>
      <c r="C134" s="53" t="s">
        <v>196</v>
      </c>
      <c r="D134" s="17">
        <f>13443+4-4</f>
        <v>13443</v>
      </c>
    </row>
    <row r="135" spans="1:4" x14ac:dyDescent="0.25">
      <c r="A135" s="12"/>
      <c r="B135" s="33" t="s">
        <v>197</v>
      </c>
      <c r="C135" s="54" t="s">
        <v>198</v>
      </c>
      <c r="D135" s="17">
        <f>13443+4-4</f>
        <v>13443</v>
      </c>
    </row>
    <row r="136" spans="1:4" x14ac:dyDescent="0.25">
      <c r="A136" s="15" t="s">
        <v>31</v>
      </c>
      <c r="B136" s="15" t="s">
        <v>52</v>
      </c>
      <c r="C136" s="25" t="s">
        <v>210</v>
      </c>
      <c r="D136" s="27"/>
    </row>
    <row r="137" spans="1:4" x14ac:dyDescent="0.25">
      <c r="A137" s="15"/>
      <c r="B137" s="15" t="s">
        <v>195</v>
      </c>
      <c r="C137" s="25" t="s">
        <v>196</v>
      </c>
      <c r="D137" s="27">
        <f t="shared" ref="D137" si="11">D140+D143+D146+D149+D152+D155+D158+D161</f>
        <v>14103</v>
      </c>
    </row>
    <row r="138" spans="1:4" x14ac:dyDescent="0.25">
      <c r="A138" s="15"/>
      <c r="B138" s="15" t="s">
        <v>197</v>
      </c>
      <c r="C138" s="25" t="s">
        <v>198</v>
      </c>
      <c r="D138" s="27">
        <f>D141+D144+D147+D150+D153+D156+D159+D162</f>
        <v>14103</v>
      </c>
    </row>
    <row r="139" spans="1:4" x14ac:dyDescent="0.25">
      <c r="A139" s="18" t="s">
        <v>31</v>
      </c>
      <c r="B139" s="18" t="s">
        <v>53</v>
      </c>
      <c r="C139" s="59" t="s">
        <v>211</v>
      </c>
      <c r="D139" s="60"/>
    </row>
    <row r="140" spans="1:4" x14ac:dyDescent="0.25">
      <c r="A140" s="18"/>
      <c r="B140" s="12" t="s">
        <v>195</v>
      </c>
      <c r="C140" s="53" t="s">
        <v>196</v>
      </c>
      <c r="D140" s="17">
        <f>76+46</f>
        <v>122</v>
      </c>
    </row>
    <row r="141" spans="1:4" x14ac:dyDescent="0.25">
      <c r="A141" s="18"/>
      <c r="B141" s="33" t="s">
        <v>197</v>
      </c>
      <c r="C141" s="54" t="s">
        <v>198</v>
      </c>
      <c r="D141" s="17">
        <f>76+46</f>
        <v>122</v>
      </c>
    </row>
    <row r="142" spans="1:4" x14ac:dyDescent="0.25">
      <c r="A142" s="18" t="s">
        <v>31</v>
      </c>
      <c r="B142" s="18" t="s">
        <v>54</v>
      </c>
      <c r="C142" s="5" t="s">
        <v>55</v>
      </c>
      <c r="D142" s="17"/>
    </row>
    <row r="143" spans="1:4" x14ac:dyDescent="0.25">
      <c r="A143" s="18"/>
      <c r="B143" s="12" t="s">
        <v>195</v>
      </c>
      <c r="C143" s="53" t="s">
        <v>196</v>
      </c>
      <c r="D143" s="17">
        <f>3+2</f>
        <v>5</v>
      </c>
    </row>
    <row r="144" spans="1:4" x14ac:dyDescent="0.25">
      <c r="A144" s="18"/>
      <c r="B144" s="33" t="s">
        <v>197</v>
      </c>
      <c r="C144" s="54" t="s">
        <v>198</v>
      </c>
      <c r="D144" s="17">
        <f>3+2</f>
        <v>5</v>
      </c>
    </row>
    <row r="145" spans="1:4" x14ac:dyDescent="0.25">
      <c r="A145" s="18" t="s">
        <v>31</v>
      </c>
      <c r="B145" s="18" t="s">
        <v>56</v>
      </c>
      <c r="C145" s="5" t="s">
        <v>57</v>
      </c>
      <c r="D145" s="17"/>
    </row>
    <row r="146" spans="1:4" x14ac:dyDescent="0.25">
      <c r="A146" s="18"/>
      <c r="B146" s="12" t="s">
        <v>195</v>
      </c>
      <c r="C146" s="53" t="s">
        <v>196</v>
      </c>
      <c r="D146" s="17">
        <f>25+16</f>
        <v>41</v>
      </c>
    </row>
    <row r="147" spans="1:4" x14ac:dyDescent="0.25">
      <c r="A147" s="18"/>
      <c r="B147" s="33" t="s">
        <v>197</v>
      </c>
      <c r="C147" s="54" t="s">
        <v>198</v>
      </c>
      <c r="D147" s="17">
        <f>25+16</f>
        <v>41</v>
      </c>
    </row>
    <row r="148" spans="1:4" ht="25.5" x14ac:dyDescent="0.25">
      <c r="A148" s="18" t="s">
        <v>31</v>
      </c>
      <c r="B148" s="18" t="s">
        <v>58</v>
      </c>
      <c r="C148" s="5" t="s">
        <v>212</v>
      </c>
      <c r="D148" s="17"/>
    </row>
    <row r="149" spans="1:4" x14ac:dyDescent="0.25">
      <c r="A149" s="18"/>
      <c r="B149" s="12" t="s">
        <v>195</v>
      </c>
      <c r="C149" s="53" t="s">
        <v>196</v>
      </c>
      <c r="D149" s="17">
        <f>2+1</f>
        <v>3</v>
      </c>
    </row>
    <row r="150" spans="1:4" x14ac:dyDescent="0.25">
      <c r="A150" s="18"/>
      <c r="B150" s="33" t="s">
        <v>197</v>
      </c>
      <c r="C150" s="54" t="s">
        <v>198</v>
      </c>
      <c r="D150" s="17">
        <f>2+1</f>
        <v>3</v>
      </c>
    </row>
    <row r="151" spans="1:4" x14ac:dyDescent="0.25">
      <c r="A151" s="18" t="s">
        <v>31</v>
      </c>
      <c r="B151" s="18" t="s">
        <v>170</v>
      </c>
      <c r="C151" s="5" t="s">
        <v>171</v>
      </c>
      <c r="D151" s="17"/>
    </row>
    <row r="152" spans="1:4" x14ac:dyDescent="0.25">
      <c r="A152" s="18"/>
      <c r="B152" s="12" t="s">
        <v>195</v>
      </c>
      <c r="C152" s="53" t="s">
        <v>196</v>
      </c>
      <c r="D152" s="17">
        <f>201-32</f>
        <v>169</v>
      </c>
    </row>
    <row r="153" spans="1:4" x14ac:dyDescent="0.25">
      <c r="A153" s="18"/>
      <c r="B153" s="33" t="s">
        <v>197</v>
      </c>
      <c r="C153" s="54" t="s">
        <v>198</v>
      </c>
      <c r="D153" s="17">
        <f>201-32</f>
        <v>169</v>
      </c>
    </row>
    <row r="154" spans="1:4" x14ac:dyDescent="0.25">
      <c r="A154" s="18" t="s">
        <v>31</v>
      </c>
      <c r="B154" s="18" t="s">
        <v>59</v>
      </c>
      <c r="C154" s="5" t="s">
        <v>213</v>
      </c>
      <c r="D154" s="17"/>
    </row>
    <row r="155" spans="1:4" x14ac:dyDescent="0.25">
      <c r="A155" s="18"/>
      <c r="B155" s="12" t="s">
        <v>195</v>
      </c>
      <c r="C155" s="53" t="s">
        <v>196</v>
      </c>
      <c r="D155" s="17">
        <f>4+3</f>
        <v>7</v>
      </c>
    </row>
    <row r="156" spans="1:4" x14ac:dyDescent="0.25">
      <c r="A156" s="18"/>
      <c r="B156" s="33" t="s">
        <v>197</v>
      </c>
      <c r="C156" s="54" t="s">
        <v>198</v>
      </c>
      <c r="D156" s="17">
        <f>4+3</f>
        <v>7</v>
      </c>
    </row>
    <row r="157" spans="1:4" x14ac:dyDescent="0.25">
      <c r="A157" s="12" t="s">
        <v>31</v>
      </c>
      <c r="B157" s="12" t="s">
        <v>163</v>
      </c>
      <c r="C157" s="61" t="s">
        <v>164</v>
      </c>
      <c r="D157" s="62"/>
    </row>
    <row r="158" spans="1:4" x14ac:dyDescent="0.25">
      <c r="A158" s="12"/>
      <c r="B158" s="12" t="s">
        <v>195</v>
      </c>
      <c r="C158" s="53" t="s">
        <v>196</v>
      </c>
      <c r="D158" s="17">
        <f>13848-114</f>
        <v>13734</v>
      </c>
    </row>
    <row r="159" spans="1:4" x14ac:dyDescent="0.25">
      <c r="A159" s="12"/>
      <c r="B159" s="33" t="s">
        <v>197</v>
      </c>
      <c r="C159" s="54" t="s">
        <v>198</v>
      </c>
      <c r="D159" s="17">
        <f>13848-114</f>
        <v>13734</v>
      </c>
    </row>
    <row r="160" spans="1:4" x14ac:dyDescent="0.25">
      <c r="A160" s="12" t="s">
        <v>31</v>
      </c>
      <c r="B160" s="12" t="s">
        <v>172</v>
      </c>
      <c r="C160" s="61" t="s">
        <v>173</v>
      </c>
      <c r="D160" s="62"/>
    </row>
    <row r="161" spans="1:5" x14ac:dyDescent="0.25">
      <c r="A161" s="12"/>
      <c r="B161" s="12" t="s">
        <v>195</v>
      </c>
      <c r="C161" s="53" t="s">
        <v>196</v>
      </c>
      <c r="D161" s="17">
        <f>94-72</f>
        <v>22</v>
      </c>
    </row>
    <row r="162" spans="1:5" x14ac:dyDescent="0.25">
      <c r="A162" s="12"/>
      <c r="B162" s="33" t="s">
        <v>197</v>
      </c>
      <c r="C162" s="54" t="s">
        <v>198</v>
      </c>
      <c r="D162" s="17">
        <f>94-72</f>
        <v>22</v>
      </c>
    </row>
    <row r="163" spans="1:5" x14ac:dyDescent="0.25">
      <c r="A163" s="15" t="s">
        <v>31</v>
      </c>
      <c r="B163" s="43">
        <v>20</v>
      </c>
      <c r="C163" s="25" t="s">
        <v>214</v>
      </c>
      <c r="D163" s="27"/>
    </row>
    <row r="164" spans="1:5" x14ac:dyDescent="0.25">
      <c r="A164" s="15"/>
      <c r="B164" s="15" t="s">
        <v>195</v>
      </c>
      <c r="C164" s="25" t="s">
        <v>196</v>
      </c>
      <c r="D164" s="27">
        <f t="shared" ref="D164" si="12">D167+D203+D200+D209+D224+D236+D245+D248+D251+D254+D257+D260+D263+D266+D269+D275+D278</f>
        <v>235865</v>
      </c>
      <c r="E164" s="95"/>
    </row>
    <row r="165" spans="1:5" x14ac:dyDescent="0.25">
      <c r="A165" s="15"/>
      <c r="B165" s="15" t="s">
        <v>197</v>
      </c>
      <c r="C165" s="25" t="s">
        <v>198</v>
      </c>
      <c r="D165" s="27">
        <f>D168+D204+D201+D210+D225+D237+D246+D249+D252+D255+D258+D261+D264+D267+D270+D276+D279</f>
        <v>235865</v>
      </c>
      <c r="E165" s="95"/>
    </row>
    <row r="166" spans="1:5" x14ac:dyDescent="0.25">
      <c r="A166" s="15" t="s">
        <v>31</v>
      </c>
      <c r="B166" s="43" t="s">
        <v>60</v>
      </c>
      <c r="C166" s="2" t="s">
        <v>215</v>
      </c>
      <c r="D166" s="16"/>
      <c r="E166" s="95"/>
    </row>
    <row r="167" spans="1:5" x14ac:dyDescent="0.25">
      <c r="A167" s="15"/>
      <c r="B167" s="15" t="s">
        <v>195</v>
      </c>
      <c r="C167" s="25" t="s">
        <v>196</v>
      </c>
      <c r="D167" s="16">
        <f t="shared" ref="D167:D168" si="13">D170+D173+D176+D179+D182+D185+D188+D191+D194+D197</f>
        <v>85222</v>
      </c>
      <c r="E167" s="95"/>
    </row>
    <row r="168" spans="1:5" x14ac:dyDescent="0.25">
      <c r="A168" s="15"/>
      <c r="B168" s="15" t="s">
        <v>197</v>
      </c>
      <c r="C168" s="25" t="s">
        <v>198</v>
      </c>
      <c r="D168" s="16">
        <f t="shared" si="13"/>
        <v>85222</v>
      </c>
      <c r="E168" s="95"/>
    </row>
    <row r="169" spans="1:5" x14ac:dyDescent="0.25">
      <c r="A169" s="18" t="s">
        <v>31</v>
      </c>
      <c r="B169" s="11" t="s">
        <v>61</v>
      </c>
      <c r="C169" s="5" t="s">
        <v>62</v>
      </c>
      <c r="D169" s="63"/>
      <c r="E169" s="95"/>
    </row>
    <row r="170" spans="1:5" x14ac:dyDescent="0.25">
      <c r="A170" s="18"/>
      <c r="B170" s="12" t="s">
        <v>195</v>
      </c>
      <c r="C170" s="53" t="s">
        <v>196</v>
      </c>
      <c r="D170" s="17">
        <f>1832+60+139+1</f>
        <v>2032</v>
      </c>
      <c r="E170" s="95"/>
    </row>
    <row r="171" spans="1:5" x14ac:dyDescent="0.25">
      <c r="A171" s="18"/>
      <c r="B171" s="33" t="s">
        <v>197</v>
      </c>
      <c r="C171" s="54" t="s">
        <v>198</v>
      </c>
      <c r="D171" s="17">
        <f>1832+60+139+1</f>
        <v>2032</v>
      </c>
      <c r="E171" s="95"/>
    </row>
    <row r="172" spans="1:5" x14ac:dyDescent="0.25">
      <c r="A172" s="18" t="s">
        <v>31</v>
      </c>
      <c r="B172" s="11" t="s">
        <v>63</v>
      </c>
      <c r="C172" s="5" t="s">
        <v>216</v>
      </c>
      <c r="D172" s="63"/>
      <c r="E172" s="95"/>
    </row>
    <row r="173" spans="1:5" x14ac:dyDescent="0.25">
      <c r="A173" s="18"/>
      <c r="B173" s="12" t="s">
        <v>195</v>
      </c>
      <c r="C173" s="53" t="s">
        <v>196</v>
      </c>
      <c r="D173" s="17">
        <f>440+28+107</f>
        <v>575</v>
      </c>
      <c r="E173" s="95"/>
    </row>
    <row r="174" spans="1:5" x14ac:dyDescent="0.25">
      <c r="A174" s="18"/>
      <c r="B174" s="33" t="s">
        <v>197</v>
      </c>
      <c r="C174" s="54" t="s">
        <v>198</v>
      </c>
      <c r="D174" s="17">
        <f>440+28+107</f>
        <v>575</v>
      </c>
      <c r="E174" s="95"/>
    </row>
    <row r="175" spans="1:5" x14ac:dyDescent="0.25">
      <c r="A175" s="18" t="s">
        <v>31</v>
      </c>
      <c r="B175" s="11" t="s">
        <v>64</v>
      </c>
      <c r="C175" s="5" t="s">
        <v>217</v>
      </c>
      <c r="D175" s="63"/>
      <c r="E175" s="95"/>
    </row>
    <row r="176" spans="1:5" x14ac:dyDescent="0.25">
      <c r="A176" s="18"/>
      <c r="B176" s="12" t="s">
        <v>195</v>
      </c>
      <c r="C176" s="53" t="s">
        <v>196</v>
      </c>
      <c r="D176" s="17">
        <f>12193+518+3280</f>
        <v>15991</v>
      </c>
      <c r="E176" s="95"/>
    </row>
    <row r="177" spans="1:5" x14ac:dyDescent="0.25">
      <c r="A177" s="18"/>
      <c r="B177" s="33" t="s">
        <v>197</v>
      </c>
      <c r="C177" s="54" t="s">
        <v>198</v>
      </c>
      <c r="D177" s="17">
        <f>12193+518+3280</f>
        <v>15991</v>
      </c>
      <c r="E177" s="95"/>
    </row>
    <row r="178" spans="1:5" x14ac:dyDescent="0.25">
      <c r="A178" s="18" t="s">
        <v>31</v>
      </c>
      <c r="B178" s="11" t="s">
        <v>65</v>
      </c>
      <c r="C178" s="5" t="s">
        <v>218</v>
      </c>
      <c r="D178" s="63"/>
      <c r="E178" s="95"/>
    </row>
    <row r="179" spans="1:5" x14ac:dyDescent="0.25">
      <c r="A179" s="18"/>
      <c r="B179" s="12" t="s">
        <v>195</v>
      </c>
      <c r="C179" s="53" t="s">
        <v>196</v>
      </c>
      <c r="D179" s="17">
        <f>1303+39+148</f>
        <v>1490</v>
      </c>
      <c r="E179" s="95"/>
    </row>
    <row r="180" spans="1:5" x14ac:dyDescent="0.25">
      <c r="A180" s="18"/>
      <c r="B180" s="33" t="s">
        <v>197</v>
      </c>
      <c r="C180" s="54" t="s">
        <v>198</v>
      </c>
      <c r="D180" s="17">
        <f>1303+39+148</f>
        <v>1490</v>
      </c>
      <c r="E180" s="95"/>
    </row>
    <row r="181" spans="1:5" x14ac:dyDescent="0.25">
      <c r="A181" s="18" t="s">
        <v>31</v>
      </c>
      <c r="B181" s="11" t="s">
        <v>66</v>
      </c>
      <c r="C181" s="5" t="s">
        <v>219</v>
      </c>
      <c r="D181" s="63"/>
      <c r="E181" s="95"/>
    </row>
    <row r="182" spans="1:5" x14ac:dyDescent="0.25">
      <c r="A182" s="18"/>
      <c r="B182" s="12" t="s">
        <v>195</v>
      </c>
      <c r="C182" s="53" t="s">
        <v>196</v>
      </c>
      <c r="D182" s="17">
        <f>20460-262-165</f>
        <v>20033</v>
      </c>
      <c r="E182" s="95"/>
    </row>
    <row r="183" spans="1:5" x14ac:dyDescent="0.25">
      <c r="A183" s="18"/>
      <c r="B183" s="33" t="s">
        <v>197</v>
      </c>
      <c r="C183" s="54" t="s">
        <v>198</v>
      </c>
      <c r="D183" s="17">
        <f>20460-262-165</f>
        <v>20033</v>
      </c>
      <c r="E183" s="95"/>
    </row>
    <row r="184" spans="1:5" x14ac:dyDescent="0.25">
      <c r="A184" s="18" t="s">
        <v>31</v>
      </c>
      <c r="B184" s="11" t="s">
        <v>67</v>
      </c>
      <c r="C184" s="5" t="s">
        <v>68</v>
      </c>
      <c r="D184" s="63"/>
      <c r="E184" s="95"/>
    </row>
    <row r="185" spans="1:5" x14ac:dyDescent="0.25">
      <c r="A185" s="18"/>
      <c r="B185" s="12" t="s">
        <v>195</v>
      </c>
      <c r="C185" s="53" t="s">
        <v>196</v>
      </c>
      <c r="D185" s="17">
        <f>3931+3+611+129</f>
        <v>4674</v>
      </c>
      <c r="E185" s="95"/>
    </row>
    <row r="186" spans="1:5" x14ac:dyDescent="0.25">
      <c r="A186" s="18"/>
      <c r="B186" s="33" t="s">
        <v>197</v>
      </c>
      <c r="C186" s="54" t="s">
        <v>198</v>
      </c>
      <c r="D186" s="17">
        <f>3931+3+611+129</f>
        <v>4674</v>
      </c>
      <c r="E186" s="95"/>
    </row>
    <row r="187" spans="1:5" x14ac:dyDescent="0.25">
      <c r="A187" s="18" t="s">
        <v>31</v>
      </c>
      <c r="B187" s="11" t="s">
        <v>69</v>
      </c>
      <c r="C187" s="5" t="s">
        <v>70</v>
      </c>
      <c r="D187" s="63"/>
      <c r="E187" s="95"/>
    </row>
    <row r="188" spans="1:5" x14ac:dyDescent="0.25">
      <c r="A188" s="18"/>
      <c r="B188" s="12" t="s">
        <v>195</v>
      </c>
      <c r="C188" s="53" t="s">
        <v>196</v>
      </c>
      <c r="D188" s="17">
        <f>176-10</f>
        <v>166</v>
      </c>
      <c r="E188" s="95"/>
    </row>
    <row r="189" spans="1:5" x14ac:dyDescent="0.25">
      <c r="A189" s="18"/>
      <c r="B189" s="33" t="s">
        <v>197</v>
      </c>
      <c r="C189" s="54" t="s">
        <v>198</v>
      </c>
      <c r="D189" s="17">
        <f>176-10</f>
        <v>166</v>
      </c>
      <c r="E189" s="95"/>
    </row>
    <row r="190" spans="1:5" x14ac:dyDescent="0.25">
      <c r="A190" s="18" t="s">
        <v>31</v>
      </c>
      <c r="B190" s="11" t="s">
        <v>71</v>
      </c>
      <c r="C190" s="5" t="s">
        <v>220</v>
      </c>
      <c r="D190" s="63"/>
      <c r="E190" s="95"/>
    </row>
    <row r="191" spans="1:5" x14ac:dyDescent="0.25">
      <c r="A191" s="18"/>
      <c r="B191" s="12" t="s">
        <v>195</v>
      </c>
      <c r="C191" s="53" t="s">
        <v>196</v>
      </c>
      <c r="D191" s="17">
        <f>4548+164+378</f>
        <v>5090</v>
      </c>
      <c r="E191" s="95"/>
    </row>
    <row r="192" spans="1:5" x14ac:dyDescent="0.25">
      <c r="A192" s="18"/>
      <c r="B192" s="33" t="s">
        <v>197</v>
      </c>
      <c r="C192" s="54" t="s">
        <v>198</v>
      </c>
      <c r="D192" s="17">
        <f>4548+164+378</f>
        <v>5090</v>
      </c>
      <c r="E192" s="95"/>
    </row>
    <row r="193" spans="1:5" x14ac:dyDescent="0.25">
      <c r="A193" s="18" t="s">
        <v>31</v>
      </c>
      <c r="B193" s="11" t="s">
        <v>72</v>
      </c>
      <c r="C193" s="5" t="s">
        <v>221</v>
      </c>
      <c r="D193" s="63"/>
      <c r="E193" s="95"/>
    </row>
    <row r="194" spans="1:5" x14ac:dyDescent="0.25">
      <c r="A194" s="18"/>
      <c r="B194" s="12" t="s">
        <v>195</v>
      </c>
      <c r="C194" s="53" t="s">
        <v>196</v>
      </c>
      <c r="D194" s="17">
        <f>12932+106+850</f>
        <v>13888</v>
      </c>
      <c r="E194" s="95"/>
    </row>
    <row r="195" spans="1:5" x14ac:dyDescent="0.25">
      <c r="A195" s="18"/>
      <c r="B195" s="33" t="s">
        <v>197</v>
      </c>
      <c r="C195" s="54" t="s">
        <v>198</v>
      </c>
      <c r="D195" s="17">
        <f>12932+106+850</f>
        <v>13888</v>
      </c>
      <c r="E195" s="95"/>
    </row>
    <row r="196" spans="1:5" x14ac:dyDescent="0.25">
      <c r="A196" s="18" t="s">
        <v>31</v>
      </c>
      <c r="B196" s="11" t="s">
        <v>73</v>
      </c>
      <c r="C196" s="5" t="s">
        <v>222</v>
      </c>
      <c r="D196" s="63"/>
      <c r="E196" s="95"/>
    </row>
    <row r="197" spans="1:5" x14ac:dyDescent="0.25">
      <c r="A197" s="18"/>
      <c r="B197" s="12" t="s">
        <v>195</v>
      </c>
      <c r="C197" s="53" t="s">
        <v>196</v>
      </c>
      <c r="D197" s="17">
        <f>19616+758+757+152</f>
        <v>21283</v>
      </c>
      <c r="E197" s="95"/>
    </row>
    <row r="198" spans="1:5" x14ac:dyDescent="0.25">
      <c r="A198" s="18"/>
      <c r="B198" s="33" t="s">
        <v>197</v>
      </c>
      <c r="C198" s="54" t="s">
        <v>198</v>
      </c>
      <c r="D198" s="17">
        <f>19616+758+757+152</f>
        <v>21283</v>
      </c>
      <c r="E198" s="95"/>
    </row>
    <row r="199" spans="1:5" x14ac:dyDescent="0.25">
      <c r="A199" s="28" t="s">
        <v>31</v>
      </c>
      <c r="B199" s="44" t="s">
        <v>74</v>
      </c>
      <c r="C199" s="6" t="s">
        <v>223</v>
      </c>
      <c r="D199" s="20"/>
      <c r="E199" s="95"/>
    </row>
    <row r="200" spans="1:5" x14ac:dyDescent="0.25">
      <c r="A200" s="28"/>
      <c r="B200" s="15" t="s">
        <v>195</v>
      </c>
      <c r="C200" s="25" t="s">
        <v>196</v>
      </c>
      <c r="D200" s="20">
        <f>10796+560+2960</f>
        <v>14316</v>
      </c>
      <c r="E200" s="95"/>
    </row>
    <row r="201" spans="1:5" x14ac:dyDescent="0.25">
      <c r="A201" s="28"/>
      <c r="B201" s="15" t="s">
        <v>197</v>
      </c>
      <c r="C201" s="25" t="s">
        <v>198</v>
      </c>
      <c r="D201" s="20">
        <f>9066+560+4690</f>
        <v>14316</v>
      </c>
      <c r="E201" s="95"/>
    </row>
    <row r="202" spans="1:5" x14ac:dyDescent="0.25">
      <c r="A202" s="15" t="s">
        <v>31</v>
      </c>
      <c r="B202" s="45" t="s">
        <v>75</v>
      </c>
      <c r="C202" s="2" t="s">
        <v>224</v>
      </c>
      <c r="D202" s="16"/>
      <c r="E202" s="95"/>
    </row>
    <row r="203" spans="1:5" x14ac:dyDescent="0.25">
      <c r="A203" s="15"/>
      <c r="B203" s="15" t="s">
        <v>195</v>
      </c>
      <c r="C203" s="25" t="s">
        <v>196</v>
      </c>
      <c r="D203" s="16">
        <f t="shared" ref="D203:D204" si="14">D206</f>
        <v>431</v>
      </c>
      <c r="E203" s="95"/>
    </row>
    <row r="204" spans="1:5" x14ac:dyDescent="0.25">
      <c r="A204" s="15"/>
      <c r="B204" s="15" t="s">
        <v>197</v>
      </c>
      <c r="C204" s="25" t="s">
        <v>198</v>
      </c>
      <c r="D204" s="20">
        <f t="shared" si="14"/>
        <v>431</v>
      </c>
      <c r="E204" s="95"/>
    </row>
    <row r="205" spans="1:5" x14ac:dyDescent="0.25">
      <c r="A205" s="18" t="s">
        <v>31</v>
      </c>
      <c r="B205" s="11" t="s">
        <v>76</v>
      </c>
      <c r="C205" s="5" t="s">
        <v>225</v>
      </c>
      <c r="D205" s="17"/>
      <c r="E205" s="95"/>
    </row>
    <row r="206" spans="1:5" x14ac:dyDescent="0.25">
      <c r="A206" s="18"/>
      <c r="B206" s="12" t="s">
        <v>195</v>
      </c>
      <c r="C206" s="53" t="s">
        <v>196</v>
      </c>
      <c r="D206" s="17">
        <f>421-10+20</f>
        <v>431</v>
      </c>
      <c r="E206" s="95"/>
    </row>
    <row r="207" spans="1:5" x14ac:dyDescent="0.25">
      <c r="A207" s="18"/>
      <c r="B207" s="33" t="s">
        <v>197</v>
      </c>
      <c r="C207" s="54" t="s">
        <v>198</v>
      </c>
      <c r="D207" s="17">
        <f>421-10+20</f>
        <v>431</v>
      </c>
      <c r="E207" s="95"/>
    </row>
    <row r="208" spans="1:5" x14ac:dyDescent="0.25">
      <c r="A208" s="15" t="s">
        <v>31</v>
      </c>
      <c r="B208" s="43" t="s">
        <v>77</v>
      </c>
      <c r="C208" s="2" t="s">
        <v>78</v>
      </c>
      <c r="D208" s="16"/>
      <c r="E208" s="95"/>
    </row>
    <row r="209" spans="1:5" x14ac:dyDescent="0.25">
      <c r="A209" s="15"/>
      <c r="B209" s="15" t="s">
        <v>195</v>
      </c>
      <c r="C209" s="25" t="s">
        <v>196</v>
      </c>
      <c r="D209" s="16">
        <f t="shared" ref="D209:D210" si="15">D212+D215+D218+D221</f>
        <v>1323</v>
      </c>
      <c r="E209" s="95"/>
    </row>
    <row r="210" spans="1:5" x14ac:dyDescent="0.25">
      <c r="A210" s="15"/>
      <c r="B210" s="15" t="s">
        <v>197</v>
      </c>
      <c r="C210" s="25" t="s">
        <v>198</v>
      </c>
      <c r="D210" s="16">
        <f t="shared" si="15"/>
        <v>1323</v>
      </c>
      <c r="E210" s="95"/>
    </row>
    <row r="211" spans="1:5" x14ac:dyDescent="0.25">
      <c r="A211" s="18" t="s">
        <v>31</v>
      </c>
      <c r="B211" s="11" t="s">
        <v>79</v>
      </c>
      <c r="C211" s="5" t="s">
        <v>80</v>
      </c>
      <c r="D211" s="17"/>
      <c r="E211" s="95"/>
    </row>
    <row r="212" spans="1:5" x14ac:dyDescent="0.25">
      <c r="A212" s="18"/>
      <c r="B212" s="12" t="s">
        <v>195</v>
      </c>
      <c r="C212" s="53" t="s">
        <v>196</v>
      </c>
      <c r="D212" s="17">
        <v>9</v>
      </c>
      <c r="E212" s="95"/>
    </row>
    <row r="213" spans="1:5" x14ac:dyDescent="0.25">
      <c r="A213" s="18"/>
      <c r="B213" s="33" t="s">
        <v>197</v>
      </c>
      <c r="C213" s="54" t="s">
        <v>198</v>
      </c>
      <c r="D213" s="17">
        <v>9</v>
      </c>
      <c r="E213" s="95"/>
    </row>
    <row r="214" spans="1:5" x14ac:dyDescent="0.25">
      <c r="A214" s="18" t="s">
        <v>31</v>
      </c>
      <c r="B214" s="11" t="s">
        <v>81</v>
      </c>
      <c r="C214" s="5" t="s">
        <v>82</v>
      </c>
      <c r="D214" s="17"/>
      <c r="E214" s="95"/>
    </row>
    <row r="215" spans="1:5" x14ac:dyDescent="0.25">
      <c r="A215" s="18"/>
      <c r="B215" s="12" t="s">
        <v>195</v>
      </c>
      <c r="C215" s="53" t="s">
        <v>196</v>
      </c>
      <c r="D215" s="17">
        <f>38+50+11</f>
        <v>99</v>
      </c>
      <c r="E215" s="95"/>
    </row>
    <row r="216" spans="1:5" x14ac:dyDescent="0.25">
      <c r="A216" s="18"/>
      <c r="B216" s="33" t="s">
        <v>197</v>
      </c>
      <c r="C216" s="54" t="s">
        <v>198</v>
      </c>
      <c r="D216" s="17">
        <f>38+50+11</f>
        <v>99</v>
      </c>
      <c r="E216" s="95"/>
    </row>
    <row r="217" spans="1:5" x14ac:dyDescent="0.25">
      <c r="A217" s="18" t="s">
        <v>31</v>
      </c>
      <c r="B217" s="11" t="s">
        <v>83</v>
      </c>
      <c r="C217" s="5" t="s">
        <v>84</v>
      </c>
      <c r="D217" s="17"/>
      <c r="E217" s="95"/>
    </row>
    <row r="218" spans="1:5" x14ac:dyDescent="0.25">
      <c r="A218" s="18"/>
      <c r="B218" s="12" t="s">
        <v>195</v>
      </c>
      <c r="C218" s="53" t="s">
        <v>196</v>
      </c>
      <c r="D218" s="17">
        <f>1109+75</f>
        <v>1184</v>
      </c>
      <c r="E218" s="95"/>
    </row>
    <row r="219" spans="1:5" x14ac:dyDescent="0.25">
      <c r="A219" s="18"/>
      <c r="B219" s="33" t="s">
        <v>197</v>
      </c>
      <c r="C219" s="54" t="s">
        <v>198</v>
      </c>
      <c r="D219" s="17">
        <f>1109+75</f>
        <v>1184</v>
      </c>
      <c r="E219" s="95"/>
    </row>
    <row r="220" spans="1:5" x14ac:dyDescent="0.25">
      <c r="A220" s="18" t="s">
        <v>31</v>
      </c>
      <c r="B220" s="11" t="s">
        <v>85</v>
      </c>
      <c r="C220" s="5" t="s">
        <v>226</v>
      </c>
      <c r="D220" s="17"/>
      <c r="E220" s="95"/>
    </row>
    <row r="221" spans="1:5" x14ac:dyDescent="0.25">
      <c r="A221" s="18"/>
      <c r="B221" s="12" t="s">
        <v>195</v>
      </c>
      <c r="C221" s="53" t="s">
        <v>196</v>
      </c>
      <c r="D221" s="17">
        <f>2+25+4</f>
        <v>31</v>
      </c>
      <c r="E221" s="95"/>
    </row>
    <row r="222" spans="1:5" x14ac:dyDescent="0.25">
      <c r="A222" s="18"/>
      <c r="B222" s="33" t="s">
        <v>197</v>
      </c>
      <c r="C222" s="54" t="s">
        <v>198</v>
      </c>
      <c r="D222" s="17">
        <f>2+25+4</f>
        <v>31</v>
      </c>
      <c r="E222" s="95"/>
    </row>
    <row r="223" spans="1:5" x14ac:dyDescent="0.25">
      <c r="A223" s="15" t="s">
        <v>31</v>
      </c>
      <c r="B223" s="43" t="s">
        <v>86</v>
      </c>
      <c r="C223" s="2" t="s">
        <v>87</v>
      </c>
      <c r="D223" s="16"/>
      <c r="E223" s="95"/>
    </row>
    <row r="224" spans="1:5" x14ac:dyDescent="0.25">
      <c r="A224" s="15"/>
      <c r="B224" s="15" t="s">
        <v>195</v>
      </c>
      <c r="C224" s="25" t="s">
        <v>196</v>
      </c>
      <c r="D224" s="16">
        <f t="shared" ref="D224:D225" si="16">D227+D230+D233</f>
        <v>3001</v>
      </c>
      <c r="E224" s="95"/>
    </row>
    <row r="225" spans="1:5" x14ac:dyDescent="0.25">
      <c r="A225" s="15"/>
      <c r="B225" s="15" t="s">
        <v>197</v>
      </c>
      <c r="C225" s="25" t="s">
        <v>198</v>
      </c>
      <c r="D225" s="16">
        <f t="shared" si="16"/>
        <v>3001</v>
      </c>
      <c r="E225" s="95"/>
    </row>
    <row r="226" spans="1:5" x14ac:dyDescent="0.25">
      <c r="A226" s="18" t="s">
        <v>31</v>
      </c>
      <c r="B226" s="11" t="s">
        <v>88</v>
      </c>
      <c r="C226" s="5" t="s">
        <v>227</v>
      </c>
      <c r="D226" s="17"/>
      <c r="E226" s="95"/>
    </row>
    <row r="227" spans="1:5" x14ac:dyDescent="0.25">
      <c r="A227" s="18"/>
      <c r="B227" s="12" t="s">
        <v>195</v>
      </c>
      <c r="C227" s="53" t="s">
        <v>196</v>
      </c>
      <c r="D227" s="17">
        <f>549+51</f>
        <v>600</v>
      </c>
      <c r="E227" s="95"/>
    </row>
    <row r="228" spans="1:5" x14ac:dyDescent="0.25">
      <c r="A228" s="18"/>
      <c r="B228" s="33" t="s">
        <v>197</v>
      </c>
      <c r="C228" s="54" t="s">
        <v>198</v>
      </c>
      <c r="D228" s="17">
        <f>549+51</f>
        <v>600</v>
      </c>
      <c r="E228" s="95"/>
    </row>
    <row r="229" spans="1:5" x14ac:dyDescent="0.25">
      <c r="A229" s="18" t="s">
        <v>31</v>
      </c>
      <c r="B229" s="11" t="s">
        <v>89</v>
      </c>
      <c r="C229" s="5" t="s">
        <v>228</v>
      </c>
      <c r="D229" s="17"/>
      <c r="E229" s="95"/>
    </row>
    <row r="230" spans="1:5" x14ac:dyDescent="0.25">
      <c r="A230" s="18"/>
      <c r="B230" s="12" t="s">
        <v>195</v>
      </c>
      <c r="C230" s="53" t="s">
        <v>196</v>
      </c>
      <c r="D230" s="17">
        <f>123-57</f>
        <v>66</v>
      </c>
      <c r="E230" s="95"/>
    </row>
    <row r="231" spans="1:5" x14ac:dyDescent="0.25">
      <c r="A231" s="18"/>
      <c r="B231" s="33" t="s">
        <v>197</v>
      </c>
      <c r="C231" s="54" t="s">
        <v>198</v>
      </c>
      <c r="D231" s="17">
        <f>123-57</f>
        <v>66</v>
      </c>
      <c r="E231" s="95"/>
    </row>
    <row r="232" spans="1:5" x14ac:dyDescent="0.25">
      <c r="A232" s="18" t="s">
        <v>31</v>
      </c>
      <c r="B232" s="11" t="s">
        <v>90</v>
      </c>
      <c r="C232" s="5" t="s">
        <v>91</v>
      </c>
      <c r="D232" s="17"/>
      <c r="E232" s="95"/>
    </row>
    <row r="233" spans="1:5" x14ac:dyDescent="0.25">
      <c r="A233" s="18"/>
      <c r="B233" s="12" t="s">
        <v>195</v>
      </c>
      <c r="C233" s="53" t="s">
        <v>196</v>
      </c>
      <c r="D233" s="17">
        <f>2062+125+148</f>
        <v>2335</v>
      </c>
      <c r="E233" s="95"/>
    </row>
    <row r="234" spans="1:5" x14ac:dyDescent="0.25">
      <c r="A234" s="18"/>
      <c r="B234" s="33" t="s">
        <v>197</v>
      </c>
      <c r="C234" s="54" t="s">
        <v>198</v>
      </c>
      <c r="D234" s="17">
        <f>2062+125+148</f>
        <v>2335</v>
      </c>
      <c r="E234" s="95"/>
    </row>
    <row r="235" spans="1:5" x14ac:dyDescent="0.25">
      <c r="A235" s="15" t="s">
        <v>31</v>
      </c>
      <c r="B235" s="43" t="s">
        <v>92</v>
      </c>
      <c r="C235" s="2" t="s">
        <v>229</v>
      </c>
      <c r="D235" s="16"/>
      <c r="E235" s="95"/>
    </row>
    <row r="236" spans="1:5" x14ac:dyDescent="0.25">
      <c r="A236" s="15"/>
      <c r="B236" s="15" t="s">
        <v>195</v>
      </c>
      <c r="C236" s="25" t="s">
        <v>196</v>
      </c>
      <c r="D236" s="16">
        <f t="shared" ref="D236:D237" si="17">D239+D242</f>
        <v>2868</v>
      </c>
      <c r="E236" s="95"/>
    </row>
    <row r="237" spans="1:5" x14ac:dyDescent="0.25">
      <c r="A237" s="15"/>
      <c r="B237" s="15" t="s">
        <v>197</v>
      </c>
      <c r="C237" s="25" t="s">
        <v>198</v>
      </c>
      <c r="D237" s="16">
        <f t="shared" si="17"/>
        <v>2868</v>
      </c>
      <c r="E237" s="95"/>
    </row>
    <row r="238" spans="1:5" x14ac:dyDescent="0.25">
      <c r="A238" s="18" t="s">
        <v>31</v>
      </c>
      <c r="B238" s="11" t="s">
        <v>93</v>
      </c>
      <c r="C238" s="5" t="s">
        <v>230</v>
      </c>
      <c r="D238" s="17"/>
      <c r="E238" s="95"/>
    </row>
    <row r="239" spans="1:5" x14ac:dyDescent="0.25">
      <c r="A239" s="18"/>
      <c r="B239" s="12" t="s">
        <v>195</v>
      </c>
      <c r="C239" s="53" t="s">
        <v>196</v>
      </c>
      <c r="D239" s="17">
        <f>2901-174-134</f>
        <v>2593</v>
      </c>
      <c r="E239" s="95"/>
    </row>
    <row r="240" spans="1:5" x14ac:dyDescent="0.25">
      <c r="A240" s="18"/>
      <c r="B240" s="33" t="s">
        <v>197</v>
      </c>
      <c r="C240" s="54" t="s">
        <v>198</v>
      </c>
      <c r="D240" s="17">
        <f>2901-174-134</f>
        <v>2593</v>
      </c>
      <c r="E240" s="95"/>
    </row>
    <row r="241" spans="1:5" x14ac:dyDescent="0.25">
      <c r="A241" s="18" t="s">
        <v>31</v>
      </c>
      <c r="B241" s="11" t="s">
        <v>94</v>
      </c>
      <c r="C241" s="5" t="s">
        <v>231</v>
      </c>
      <c r="D241" s="17"/>
      <c r="E241" s="95"/>
    </row>
    <row r="242" spans="1:5" x14ac:dyDescent="0.25">
      <c r="A242" s="18"/>
      <c r="B242" s="12" t="s">
        <v>195</v>
      </c>
      <c r="C242" s="53" t="s">
        <v>196</v>
      </c>
      <c r="D242" s="17">
        <f>347-72</f>
        <v>275</v>
      </c>
      <c r="E242" s="95"/>
    </row>
    <row r="243" spans="1:5" x14ac:dyDescent="0.25">
      <c r="A243" s="18"/>
      <c r="B243" s="33" t="s">
        <v>197</v>
      </c>
      <c r="C243" s="54" t="s">
        <v>198</v>
      </c>
      <c r="D243" s="17">
        <f>347-72</f>
        <v>275</v>
      </c>
      <c r="E243" s="95"/>
    </row>
    <row r="244" spans="1:5" x14ac:dyDescent="0.25">
      <c r="A244" s="28" t="s">
        <v>31</v>
      </c>
      <c r="B244" s="44" t="s">
        <v>95</v>
      </c>
      <c r="C244" s="6" t="s">
        <v>96</v>
      </c>
      <c r="D244" s="20"/>
      <c r="E244" s="95"/>
    </row>
    <row r="245" spans="1:5" x14ac:dyDescent="0.25">
      <c r="A245" s="28"/>
      <c r="B245" s="15" t="s">
        <v>195</v>
      </c>
      <c r="C245" s="25" t="s">
        <v>196</v>
      </c>
      <c r="D245" s="20">
        <f>939+26+87</f>
        <v>1052</v>
      </c>
      <c r="E245" s="95"/>
    </row>
    <row r="246" spans="1:5" x14ac:dyDescent="0.25">
      <c r="A246" s="28"/>
      <c r="B246" s="15" t="s">
        <v>197</v>
      </c>
      <c r="C246" s="25" t="s">
        <v>198</v>
      </c>
      <c r="D246" s="20">
        <f>939+26+87</f>
        <v>1052</v>
      </c>
      <c r="E246" s="95"/>
    </row>
    <row r="247" spans="1:5" x14ac:dyDescent="0.25">
      <c r="A247" s="28" t="s">
        <v>31</v>
      </c>
      <c r="B247" s="44" t="s">
        <v>97</v>
      </c>
      <c r="C247" s="6" t="s">
        <v>232</v>
      </c>
      <c r="D247" s="20"/>
      <c r="E247" s="95"/>
    </row>
    <row r="248" spans="1:5" x14ac:dyDescent="0.25">
      <c r="A248" s="28"/>
      <c r="B248" s="15" t="s">
        <v>195</v>
      </c>
      <c r="C248" s="25" t="s">
        <v>196</v>
      </c>
      <c r="D248" s="20">
        <f>78+13</f>
        <v>91</v>
      </c>
      <c r="E248" s="95"/>
    </row>
    <row r="249" spans="1:5" x14ac:dyDescent="0.25">
      <c r="A249" s="28"/>
      <c r="B249" s="15" t="s">
        <v>197</v>
      </c>
      <c r="C249" s="25" t="s">
        <v>198</v>
      </c>
      <c r="D249" s="20">
        <f>78+13</f>
        <v>91</v>
      </c>
      <c r="E249" s="95"/>
    </row>
    <row r="250" spans="1:5" x14ac:dyDescent="0.25">
      <c r="A250" s="28" t="s">
        <v>31</v>
      </c>
      <c r="B250" s="44" t="s">
        <v>98</v>
      </c>
      <c r="C250" s="6" t="s">
        <v>233</v>
      </c>
      <c r="D250" s="20"/>
      <c r="E250" s="95"/>
    </row>
    <row r="251" spans="1:5" x14ac:dyDescent="0.25">
      <c r="A251" s="28"/>
      <c r="B251" s="15" t="s">
        <v>195</v>
      </c>
      <c r="C251" s="25" t="s">
        <v>196</v>
      </c>
      <c r="D251" s="20">
        <f>1290+152+427+50+150</f>
        <v>2069</v>
      </c>
      <c r="E251" s="95"/>
    </row>
    <row r="252" spans="1:5" x14ac:dyDescent="0.25">
      <c r="A252" s="28"/>
      <c r="B252" s="15" t="s">
        <v>197</v>
      </c>
      <c r="C252" s="25" t="s">
        <v>198</v>
      </c>
      <c r="D252" s="20">
        <f>1290+152+427+50+150</f>
        <v>2069</v>
      </c>
      <c r="E252" s="95"/>
    </row>
    <row r="253" spans="1:5" x14ac:dyDescent="0.25">
      <c r="A253" s="28" t="s">
        <v>31</v>
      </c>
      <c r="B253" s="44" t="s">
        <v>99</v>
      </c>
      <c r="C253" s="6" t="s">
        <v>234</v>
      </c>
      <c r="D253" s="20"/>
      <c r="E253" s="95"/>
    </row>
    <row r="254" spans="1:5" x14ac:dyDescent="0.25">
      <c r="A254" s="28"/>
      <c r="B254" s="15" t="s">
        <v>195</v>
      </c>
      <c r="C254" s="25" t="s">
        <v>196</v>
      </c>
      <c r="D254" s="20">
        <f>1649-41-22</f>
        <v>1586</v>
      </c>
      <c r="E254" s="95"/>
    </row>
    <row r="255" spans="1:5" x14ac:dyDescent="0.25">
      <c r="A255" s="28"/>
      <c r="B255" s="15" t="s">
        <v>197</v>
      </c>
      <c r="C255" s="25" t="s">
        <v>198</v>
      </c>
      <c r="D255" s="20">
        <f>1649-41-22</f>
        <v>1586</v>
      </c>
      <c r="E255" s="95"/>
    </row>
    <row r="256" spans="1:5" x14ac:dyDescent="0.25">
      <c r="A256" s="28" t="s">
        <v>31</v>
      </c>
      <c r="B256" s="44" t="s">
        <v>100</v>
      </c>
      <c r="C256" s="6" t="s">
        <v>235</v>
      </c>
      <c r="D256" s="20"/>
      <c r="E256" s="95"/>
    </row>
    <row r="257" spans="1:5" x14ac:dyDescent="0.25">
      <c r="A257" s="28"/>
      <c r="B257" s="15" t="s">
        <v>195</v>
      </c>
      <c r="C257" s="25" t="s">
        <v>196</v>
      </c>
      <c r="D257" s="20">
        <f>743+200+223</f>
        <v>1166</v>
      </c>
      <c r="E257" s="95"/>
    </row>
    <row r="258" spans="1:5" x14ac:dyDescent="0.25">
      <c r="A258" s="28"/>
      <c r="B258" s="15" t="s">
        <v>197</v>
      </c>
      <c r="C258" s="25" t="s">
        <v>198</v>
      </c>
      <c r="D258" s="20">
        <f>743+200+223</f>
        <v>1166</v>
      </c>
      <c r="E258" s="95"/>
    </row>
    <row r="259" spans="1:5" x14ac:dyDescent="0.25">
      <c r="A259" s="28" t="s">
        <v>31</v>
      </c>
      <c r="B259" s="44" t="s">
        <v>101</v>
      </c>
      <c r="C259" s="6" t="s">
        <v>236</v>
      </c>
      <c r="D259" s="20"/>
      <c r="E259" s="95"/>
    </row>
    <row r="260" spans="1:5" x14ac:dyDescent="0.25">
      <c r="A260" s="28"/>
      <c r="B260" s="15" t="s">
        <v>195</v>
      </c>
      <c r="C260" s="25" t="s">
        <v>196</v>
      </c>
      <c r="D260" s="20">
        <f>1951+124+160</f>
        <v>2235</v>
      </c>
      <c r="E260" s="95"/>
    </row>
    <row r="261" spans="1:5" x14ac:dyDescent="0.25">
      <c r="A261" s="28"/>
      <c r="B261" s="15" t="s">
        <v>197</v>
      </c>
      <c r="C261" s="25" t="s">
        <v>198</v>
      </c>
      <c r="D261" s="20">
        <f>1951+124+160</f>
        <v>2235</v>
      </c>
      <c r="E261" s="95"/>
    </row>
    <row r="262" spans="1:5" x14ac:dyDescent="0.25">
      <c r="A262" s="28" t="s">
        <v>31</v>
      </c>
      <c r="B262" s="44" t="s">
        <v>102</v>
      </c>
      <c r="C262" s="6" t="s">
        <v>237</v>
      </c>
      <c r="D262" s="20"/>
      <c r="E262" s="95"/>
    </row>
    <row r="263" spans="1:5" x14ac:dyDescent="0.25">
      <c r="A263" s="28"/>
      <c r="B263" s="15" t="s">
        <v>195</v>
      </c>
      <c r="C263" s="25" t="s">
        <v>196</v>
      </c>
      <c r="D263" s="20">
        <f>720-400</f>
        <v>320</v>
      </c>
      <c r="E263" s="95"/>
    </row>
    <row r="264" spans="1:5" x14ac:dyDescent="0.25">
      <c r="A264" s="28"/>
      <c r="B264" s="15" t="s">
        <v>197</v>
      </c>
      <c r="C264" s="25" t="s">
        <v>198</v>
      </c>
      <c r="D264" s="20">
        <f>720-400</f>
        <v>320</v>
      </c>
      <c r="E264" s="95"/>
    </row>
    <row r="265" spans="1:5" x14ac:dyDescent="0.25">
      <c r="A265" s="28" t="s">
        <v>31</v>
      </c>
      <c r="B265" s="44" t="s">
        <v>103</v>
      </c>
      <c r="C265" s="6" t="s">
        <v>238</v>
      </c>
      <c r="D265" s="20"/>
      <c r="E265" s="95"/>
    </row>
    <row r="266" spans="1:5" x14ac:dyDescent="0.25">
      <c r="A266" s="28"/>
      <c r="B266" s="15" t="s">
        <v>195</v>
      </c>
      <c r="C266" s="25" t="s">
        <v>196</v>
      </c>
      <c r="D266" s="20">
        <f>705-5</f>
        <v>700</v>
      </c>
      <c r="E266" s="95"/>
    </row>
    <row r="267" spans="1:5" x14ac:dyDescent="0.25">
      <c r="A267" s="28"/>
      <c r="B267" s="15" t="s">
        <v>197</v>
      </c>
      <c r="C267" s="25" t="s">
        <v>198</v>
      </c>
      <c r="D267" s="20">
        <f>705-5</f>
        <v>700</v>
      </c>
      <c r="E267" s="95"/>
    </row>
    <row r="268" spans="1:5" x14ac:dyDescent="0.25">
      <c r="A268" s="15" t="s">
        <v>31</v>
      </c>
      <c r="B268" s="43" t="s">
        <v>104</v>
      </c>
      <c r="C268" s="2" t="s">
        <v>239</v>
      </c>
      <c r="D268" s="16"/>
      <c r="E268" s="95"/>
    </row>
    <row r="269" spans="1:5" x14ac:dyDescent="0.25">
      <c r="A269" s="15"/>
      <c r="B269" s="15" t="s">
        <v>195</v>
      </c>
      <c r="C269" s="25" t="s">
        <v>196</v>
      </c>
      <c r="D269" s="20">
        <f t="shared" ref="D269:D270" si="18">D272</f>
        <v>41</v>
      </c>
      <c r="E269" s="95"/>
    </row>
    <row r="270" spans="1:5" x14ac:dyDescent="0.25">
      <c r="A270" s="15"/>
      <c r="B270" s="15" t="s">
        <v>197</v>
      </c>
      <c r="C270" s="25" t="s">
        <v>198</v>
      </c>
      <c r="D270" s="20">
        <f t="shared" si="18"/>
        <v>41</v>
      </c>
      <c r="E270" s="95"/>
    </row>
    <row r="271" spans="1:5" x14ac:dyDescent="0.25">
      <c r="A271" s="18" t="s">
        <v>31</v>
      </c>
      <c r="B271" s="11" t="s">
        <v>105</v>
      </c>
      <c r="C271" s="5" t="s">
        <v>240</v>
      </c>
      <c r="D271" s="17"/>
      <c r="E271" s="95"/>
    </row>
    <row r="272" spans="1:5" x14ac:dyDescent="0.25">
      <c r="A272" s="18"/>
      <c r="B272" s="12" t="s">
        <v>195</v>
      </c>
      <c r="C272" s="53" t="s">
        <v>196</v>
      </c>
      <c r="D272" s="17">
        <f>33+8</f>
        <v>41</v>
      </c>
      <c r="E272" s="95"/>
    </row>
    <row r="273" spans="1:5" x14ac:dyDescent="0.25">
      <c r="A273" s="18"/>
      <c r="B273" s="33" t="s">
        <v>197</v>
      </c>
      <c r="C273" s="54" t="s">
        <v>198</v>
      </c>
      <c r="D273" s="29">
        <f>33+8</f>
        <v>41</v>
      </c>
      <c r="E273" s="95"/>
    </row>
    <row r="274" spans="1:5" ht="25.5" x14ac:dyDescent="0.25">
      <c r="A274" s="28" t="s">
        <v>31</v>
      </c>
      <c r="B274" s="44" t="s">
        <v>106</v>
      </c>
      <c r="C274" s="6" t="s">
        <v>241</v>
      </c>
      <c r="D274" s="20"/>
      <c r="E274" s="95"/>
    </row>
    <row r="275" spans="1:5" x14ac:dyDescent="0.25">
      <c r="A275" s="28"/>
      <c r="B275" s="15" t="s">
        <v>195</v>
      </c>
      <c r="C275" s="25" t="s">
        <v>196</v>
      </c>
      <c r="D275" s="20">
        <f>410+249</f>
        <v>659</v>
      </c>
      <c r="E275" s="95"/>
    </row>
    <row r="276" spans="1:5" x14ac:dyDescent="0.25">
      <c r="A276" s="28"/>
      <c r="B276" s="15" t="s">
        <v>197</v>
      </c>
      <c r="C276" s="25" t="s">
        <v>198</v>
      </c>
      <c r="D276" s="20">
        <f>410+249</f>
        <v>659</v>
      </c>
      <c r="E276" s="95"/>
    </row>
    <row r="277" spans="1:5" x14ac:dyDescent="0.25">
      <c r="A277" s="15" t="s">
        <v>31</v>
      </c>
      <c r="B277" s="43" t="s">
        <v>107</v>
      </c>
      <c r="C277" s="2" t="s">
        <v>108</v>
      </c>
      <c r="D277" s="16"/>
      <c r="E277" s="95"/>
    </row>
    <row r="278" spans="1:5" x14ac:dyDescent="0.25">
      <c r="A278" s="15"/>
      <c r="B278" s="15" t="s">
        <v>195</v>
      </c>
      <c r="C278" s="25" t="s">
        <v>196</v>
      </c>
      <c r="D278" s="16">
        <f t="shared" ref="D278:D279" si="19">D281+D284+D287+D290+D293+D296</f>
        <v>118785</v>
      </c>
      <c r="E278" s="95"/>
    </row>
    <row r="279" spans="1:5" x14ac:dyDescent="0.25">
      <c r="A279" s="15"/>
      <c r="B279" s="15" t="s">
        <v>197</v>
      </c>
      <c r="C279" s="25" t="s">
        <v>198</v>
      </c>
      <c r="D279" s="16">
        <f t="shared" si="19"/>
        <v>118785</v>
      </c>
      <c r="E279" s="95"/>
    </row>
    <row r="280" spans="1:5" x14ac:dyDescent="0.25">
      <c r="A280" s="18" t="s">
        <v>31</v>
      </c>
      <c r="B280" s="11" t="s">
        <v>109</v>
      </c>
      <c r="C280" s="5" t="s">
        <v>242</v>
      </c>
      <c r="D280" s="17"/>
      <c r="E280" s="95"/>
    </row>
    <row r="281" spans="1:5" x14ac:dyDescent="0.25">
      <c r="A281" s="18"/>
      <c r="B281" s="12" t="s">
        <v>195</v>
      </c>
      <c r="C281" s="53" t="s">
        <v>196</v>
      </c>
      <c r="D281" s="17">
        <f>429+22-25+99</f>
        <v>525</v>
      </c>
      <c r="E281" s="95"/>
    </row>
    <row r="282" spans="1:5" x14ac:dyDescent="0.25">
      <c r="A282" s="18"/>
      <c r="B282" s="33" t="s">
        <v>197</v>
      </c>
      <c r="C282" s="54" t="s">
        <v>198</v>
      </c>
      <c r="D282" s="29">
        <f>429+22-25+99</f>
        <v>525</v>
      </c>
      <c r="E282" s="95"/>
    </row>
    <row r="283" spans="1:5" x14ac:dyDescent="0.25">
      <c r="A283" s="18" t="s">
        <v>31</v>
      </c>
      <c r="B283" s="11" t="s">
        <v>110</v>
      </c>
      <c r="C283" s="5" t="s">
        <v>243</v>
      </c>
      <c r="D283" s="17"/>
      <c r="E283" s="95"/>
    </row>
    <row r="284" spans="1:5" x14ac:dyDescent="0.25">
      <c r="A284" s="18"/>
      <c r="B284" s="12" t="s">
        <v>195</v>
      </c>
      <c r="C284" s="53" t="s">
        <v>196</v>
      </c>
      <c r="D284" s="17">
        <f>829+16-56</f>
        <v>789</v>
      </c>
      <c r="E284" s="95"/>
    </row>
    <row r="285" spans="1:5" x14ac:dyDescent="0.25">
      <c r="A285" s="18"/>
      <c r="B285" s="33" t="s">
        <v>197</v>
      </c>
      <c r="C285" s="54" t="s">
        <v>198</v>
      </c>
      <c r="D285" s="29">
        <f>829+16-56</f>
        <v>789</v>
      </c>
      <c r="E285" s="95"/>
    </row>
    <row r="286" spans="1:5" x14ac:dyDescent="0.25">
      <c r="A286" s="18" t="s">
        <v>31</v>
      </c>
      <c r="B286" s="11" t="s">
        <v>111</v>
      </c>
      <c r="C286" s="5" t="s">
        <v>244</v>
      </c>
      <c r="D286" s="17"/>
      <c r="E286" s="95"/>
    </row>
    <row r="287" spans="1:5" x14ac:dyDescent="0.25">
      <c r="A287" s="18"/>
      <c r="B287" s="12" t="s">
        <v>195</v>
      </c>
      <c r="C287" s="53" t="s">
        <v>196</v>
      </c>
      <c r="D287" s="17">
        <f>1469+50-36</f>
        <v>1483</v>
      </c>
      <c r="E287" s="95"/>
    </row>
    <row r="288" spans="1:5" x14ac:dyDescent="0.25">
      <c r="A288" s="18"/>
      <c r="B288" s="33" t="s">
        <v>197</v>
      </c>
      <c r="C288" s="54" t="s">
        <v>198</v>
      </c>
      <c r="D288" s="29">
        <f>1469+50-36</f>
        <v>1483</v>
      </c>
      <c r="E288" s="95"/>
    </row>
    <row r="289" spans="1:5" x14ac:dyDescent="0.25">
      <c r="A289" s="18" t="s">
        <v>31</v>
      </c>
      <c r="B289" s="11" t="s">
        <v>112</v>
      </c>
      <c r="C289" s="5" t="s">
        <v>113</v>
      </c>
      <c r="D289" s="17"/>
      <c r="E289" s="95"/>
    </row>
    <row r="290" spans="1:5" x14ac:dyDescent="0.25">
      <c r="A290" s="18"/>
      <c r="B290" s="12" t="s">
        <v>195</v>
      </c>
      <c r="C290" s="53" t="s">
        <v>196</v>
      </c>
      <c r="D290" s="17">
        <f>2642+60+23</f>
        <v>2725</v>
      </c>
      <c r="E290" s="95"/>
    </row>
    <row r="291" spans="1:5" x14ac:dyDescent="0.25">
      <c r="A291" s="18"/>
      <c r="B291" s="33" t="s">
        <v>197</v>
      </c>
      <c r="C291" s="54" t="s">
        <v>198</v>
      </c>
      <c r="D291" s="29">
        <f>2642+60+23</f>
        <v>2725</v>
      </c>
      <c r="E291" s="95"/>
    </row>
    <row r="292" spans="1:5" x14ac:dyDescent="0.25">
      <c r="A292" s="18" t="s">
        <v>31</v>
      </c>
      <c r="B292" s="11" t="s">
        <v>114</v>
      </c>
      <c r="C292" s="5" t="s">
        <v>245</v>
      </c>
      <c r="D292" s="17"/>
      <c r="E292" s="95"/>
    </row>
    <row r="293" spans="1:5" x14ac:dyDescent="0.25">
      <c r="A293" s="18"/>
      <c r="B293" s="12" t="s">
        <v>195</v>
      </c>
      <c r="C293" s="53" t="s">
        <v>196</v>
      </c>
      <c r="D293" s="17">
        <f>4+5</f>
        <v>9</v>
      </c>
      <c r="E293" s="95"/>
    </row>
    <row r="294" spans="1:5" x14ac:dyDescent="0.25">
      <c r="A294" s="18"/>
      <c r="B294" s="33" t="s">
        <v>197</v>
      </c>
      <c r="C294" s="54" t="s">
        <v>198</v>
      </c>
      <c r="D294" s="29">
        <f>4+5</f>
        <v>9</v>
      </c>
      <c r="E294" s="95"/>
    </row>
    <row r="295" spans="1:5" x14ac:dyDescent="0.25">
      <c r="A295" s="18" t="s">
        <v>31</v>
      </c>
      <c r="B295" s="11" t="s">
        <v>115</v>
      </c>
      <c r="C295" s="5" t="s">
        <v>187</v>
      </c>
      <c r="D295" s="17"/>
      <c r="E295" s="95"/>
    </row>
    <row r="296" spans="1:5" x14ac:dyDescent="0.25">
      <c r="A296" s="18"/>
      <c r="B296" s="12" t="s">
        <v>195</v>
      </c>
      <c r="C296" s="53" t="s">
        <v>196</v>
      </c>
      <c r="D296" s="17">
        <f>119894-2542-4098</f>
        <v>113254</v>
      </c>
      <c r="E296" s="95"/>
    </row>
    <row r="297" spans="1:5" x14ac:dyDescent="0.25">
      <c r="A297" s="18"/>
      <c r="B297" s="33" t="s">
        <v>197</v>
      </c>
      <c r="C297" s="54" t="s">
        <v>198</v>
      </c>
      <c r="D297" s="29">
        <f>119894-2542-4098</f>
        <v>113254</v>
      </c>
      <c r="E297" s="95"/>
    </row>
    <row r="298" spans="1:5" x14ac:dyDescent="0.25">
      <c r="A298" s="15" t="s">
        <v>31</v>
      </c>
      <c r="B298" s="15">
        <v>57</v>
      </c>
      <c r="C298" s="2" t="s">
        <v>273</v>
      </c>
      <c r="D298" s="16"/>
    </row>
    <row r="299" spans="1:5" x14ac:dyDescent="0.25">
      <c r="A299" s="15"/>
      <c r="B299" s="15" t="s">
        <v>195</v>
      </c>
      <c r="C299" s="25" t="s">
        <v>196</v>
      </c>
      <c r="D299" s="16">
        <f t="shared" ref="D299:D300" si="20">D302</f>
        <v>23</v>
      </c>
    </row>
    <row r="300" spans="1:5" x14ac:dyDescent="0.25">
      <c r="A300" s="15"/>
      <c r="B300" s="15" t="s">
        <v>197</v>
      </c>
      <c r="C300" s="25" t="s">
        <v>198</v>
      </c>
      <c r="D300" s="16">
        <f t="shared" si="20"/>
        <v>23</v>
      </c>
    </row>
    <row r="301" spans="1:5" x14ac:dyDescent="0.25">
      <c r="A301" s="15" t="s">
        <v>31</v>
      </c>
      <c r="B301" s="15" t="s">
        <v>277</v>
      </c>
      <c r="C301" s="2" t="s">
        <v>274</v>
      </c>
      <c r="D301" s="16"/>
    </row>
    <row r="302" spans="1:5" x14ac:dyDescent="0.25">
      <c r="A302" s="15"/>
      <c r="B302" s="15" t="s">
        <v>195</v>
      </c>
      <c r="C302" s="25" t="s">
        <v>196</v>
      </c>
      <c r="D302" s="16">
        <f t="shared" ref="D302:D303" si="21">D305</f>
        <v>23</v>
      </c>
    </row>
    <row r="303" spans="1:5" x14ac:dyDescent="0.25">
      <c r="A303" s="15"/>
      <c r="B303" s="15" t="s">
        <v>197</v>
      </c>
      <c r="C303" s="25" t="s">
        <v>198</v>
      </c>
      <c r="D303" s="16">
        <f t="shared" si="21"/>
        <v>23</v>
      </c>
    </row>
    <row r="304" spans="1:5" x14ac:dyDescent="0.25">
      <c r="A304" s="18" t="s">
        <v>31</v>
      </c>
      <c r="B304" s="18" t="s">
        <v>278</v>
      </c>
      <c r="C304" s="5" t="s">
        <v>275</v>
      </c>
      <c r="D304" s="17"/>
    </row>
    <row r="305" spans="1:4" x14ac:dyDescent="0.25">
      <c r="A305" s="18"/>
      <c r="B305" s="12" t="s">
        <v>195</v>
      </c>
      <c r="C305" s="53" t="s">
        <v>196</v>
      </c>
      <c r="D305" s="17">
        <f>60-37</f>
        <v>23</v>
      </c>
    </row>
    <row r="306" spans="1:4" x14ac:dyDescent="0.25">
      <c r="A306" s="18"/>
      <c r="B306" s="33" t="s">
        <v>197</v>
      </c>
      <c r="C306" s="54" t="s">
        <v>198</v>
      </c>
      <c r="D306" s="29">
        <f>60-37</f>
        <v>23</v>
      </c>
    </row>
    <row r="307" spans="1:4" ht="38.25" x14ac:dyDescent="0.25">
      <c r="A307" s="26" t="s">
        <v>31</v>
      </c>
      <c r="B307" s="26" t="s">
        <v>36</v>
      </c>
      <c r="C307" s="40" t="s">
        <v>201</v>
      </c>
      <c r="D307" s="30"/>
    </row>
    <row r="308" spans="1:4" x14ac:dyDescent="0.25">
      <c r="A308" s="26"/>
      <c r="B308" s="15" t="s">
        <v>195</v>
      </c>
      <c r="C308" s="25" t="s">
        <v>196</v>
      </c>
      <c r="D308" s="30">
        <f>D311+D332+D350+D323+D341</f>
        <v>26607</v>
      </c>
    </row>
    <row r="309" spans="1:4" x14ac:dyDescent="0.25">
      <c r="A309" s="26"/>
      <c r="B309" s="15" t="s">
        <v>197</v>
      </c>
      <c r="C309" s="25" t="s">
        <v>198</v>
      </c>
      <c r="D309" s="30">
        <f>D312+D333+D351+D324+D342</f>
        <v>36022</v>
      </c>
    </row>
    <row r="310" spans="1:4" ht="23.25" customHeight="1" x14ac:dyDescent="0.25">
      <c r="A310" s="31" t="s">
        <v>31</v>
      </c>
      <c r="B310" s="31" t="s">
        <v>118</v>
      </c>
      <c r="C310" s="64" t="s">
        <v>248</v>
      </c>
      <c r="D310" s="65"/>
    </row>
    <row r="311" spans="1:4" x14ac:dyDescent="0.25">
      <c r="A311" s="31"/>
      <c r="B311" s="15" t="s">
        <v>195</v>
      </c>
      <c r="C311" s="25" t="s">
        <v>196</v>
      </c>
      <c r="D311" s="65">
        <f t="shared" ref="D311:D312" si="22">D314+D317+D320</f>
        <v>15598</v>
      </c>
    </row>
    <row r="312" spans="1:4" x14ac:dyDescent="0.25">
      <c r="A312" s="31"/>
      <c r="B312" s="15" t="s">
        <v>197</v>
      </c>
      <c r="C312" s="25" t="s">
        <v>198</v>
      </c>
      <c r="D312" s="65">
        <f t="shared" si="22"/>
        <v>14448</v>
      </c>
    </row>
    <row r="313" spans="1:4" x14ac:dyDescent="0.25">
      <c r="A313" s="66" t="s">
        <v>31</v>
      </c>
      <c r="B313" s="66" t="s">
        <v>119</v>
      </c>
      <c r="C313" s="61" t="s">
        <v>246</v>
      </c>
      <c r="D313" s="62"/>
    </row>
    <row r="314" spans="1:4" x14ac:dyDescent="0.25">
      <c r="A314" s="66"/>
      <c r="B314" s="12" t="s">
        <v>195</v>
      </c>
      <c r="C314" s="53" t="s">
        <v>196</v>
      </c>
      <c r="D314" s="17">
        <f>1969-77</f>
        <v>1892</v>
      </c>
    </row>
    <row r="315" spans="1:4" x14ac:dyDescent="0.25">
      <c r="A315" s="66"/>
      <c r="B315" s="33" t="s">
        <v>197</v>
      </c>
      <c r="C315" s="54" t="s">
        <v>198</v>
      </c>
      <c r="D315" s="29">
        <f>1969-235</f>
        <v>1734</v>
      </c>
    </row>
    <row r="316" spans="1:4" x14ac:dyDescent="0.25">
      <c r="A316" s="12" t="s">
        <v>31</v>
      </c>
      <c r="B316" s="12" t="s">
        <v>120</v>
      </c>
      <c r="C316" s="67" t="s">
        <v>249</v>
      </c>
      <c r="D316" s="68"/>
    </row>
    <row r="317" spans="1:4" x14ac:dyDescent="0.25">
      <c r="A317" s="12"/>
      <c r="B317" s="12" t="s">
        <v>195</v>
      </c>
      <c r="C317" s="53" t="s">
        <v>196</v>
      </c>
      <c r="D317" s="17">
        <f>12597-273</f>
        <v>12324</v>
      </c>
    </row>
    <row r="318" spans="1:4" x14ac:dyDescent="0.25">
      <c r="A318" s="12"/>
      <c r="B318" s="33" t="s">
        <v>197</v>
      </c>
      <c r="C318" s="54" t="s">
        <v>198</v>
      </c>
      <c r="D318" s="29">
        <f>12597-1168</f>
        <v>11429</v>
      </c>
    </row>
    <row r="319" spans="1:4" x14ac:dyDescent="0.25">
      <c r="A319" s="12" t="s">
        <v>31</v>
      </c>
      <c r="B319" s="12" t="s">
        <v>121</v>
      </c>
      <c r="C319" s="61" t="s">
        <v>117</v>
      </c>
      <c r="D319" s="62"/>
    </row>
    <row r="320" spans="1:4" x14ac:dyDescent="0.25">
      <c r="A320" s="12"/>
      <c r="B320" s="12" t="s">
        <v>195</v>
      </c>
      <c r="C320" s="53" t="s">
        <v>196</v>
      </c>
      <c r="D320" s="17">
        <f>1412-30</f>
        <v>1382</v>
      </c>
    </row>
    <row r="321" spans="1:4" x14ac:dyDescent="0.25">
      <c r="A321" s="12"/>
      <c r="B321" s="33" t="s">
        <v>197</v>
      </c>
      <c r="C321" s="54" t="s">
        <v>198</v>
      </c>
      <c r="D321" s="29">
        <f>1412-127</f>
        <v>1285</v>
      </c>
    </row>
    <row r="322" spans="1:4" x14ac:dyDescent="0.25">
      <c r="A322" s="31" t="s">
        <v>31</v>
      </c>
      <c r="B322" s="31" t="s">
        <v>283</v>
      </c>
      <c r="C322" s="64" t="s">
        <v>281</v>
      </c>
      <c r="D322" s="65"/>
    </row>
    <row r="323" spans="1:4" x14ac:dyDescent="0.25">
      <c r="A323" s="31"/>
      <c r="B323" s="15" t="s">
        <v>195</v>
      </c>
      <c r="C323" s="25" t="s">
        <v>196</v>
      </c>
      <c r="D323" s="65">
        <f t="shared" ref="D323:D324" si="23">D326+D329</f>
        <v>8208</v>
      </c>
    </row>
    <row r="324" spans="1:4" x14ac:dyDescent="0.25">
      <c r="A324" s="31"/>
      <c r="B324" s="15" t="s">
        <v>197</v>
      </c>
      <c r="C324" s="25" t="s">
        <v>198</v>
      </c>
      <c r="D324" s="65">
        <f t="shared" si="23"/>
        <v>8208</v>
      </c>
    </row>
    <row r="325" spans="1:4" x14ac:dyDescent="0.25">
      <c r="A325" s="66" t="s">
        <v>31</v>
      </c>
      <c r="B325" s="66" t="s">
        <v>284</v>
      </c>
      <c r="C325" s="5" t="s">
        <v>246</v>
      </c>
      <c r="D325" s="17"/>
    </row>
    <row r="326" spans="1:4" x14ac:dyDescent="0.25">
      <c r="A326" s="66"/>
      <c r="B326" s="12" t="s">
        <v>195</v>
      </c>
      <c r="C326" s="53" t="s">
        <v>196</v>
      </c>
      <c r="D326" s="17"/>
    </row>
    <row r="327" spans="1:4" x14ac:dyDescent="0.25">
      <c r="A327" s="66"/>
      <c r="B327" s="33" t="s">
        <v>197</v>
      </c>
      <c r="C327" s="54" t="s">
        <v>198</v>
      </c>
      <c r="D327" s="29"/>
    </row>
    <row r="328" spans="1:4" x14ac:dyDescent="0.25">
      <c r="A328" s="12" t="s">
        <v>31</v>
      </c>
      <c r="B328" s="12" t="s">
        <v>285</v>
      </c>
      <c r="C328" s="69" t="s">
        <v>249</v>
      </c>
      <c r="D328" s="70"/>
    </row>
    <row r="329" spans="1:4" x14ac:dyDescent="0.25">
      <c r="A329" s="12"/>
      <c r="B329" s="12" t="s">
        <v>195</v>
      </c>
      <c r="C329" s="53" t="s">
        <v>196</v>
      </c>
      <c r="D329" s="17">
        <f>8288-80</f>
        <v>8208</v>
      </c>
    </row>
    <row r="330" spans="1:4" x14ac:dyDescent="0.25">
      <c r="A330" s="12"/>
      <c r="B330" s="33" t="s">
        <v>197</v>
      </c>
      <c r="C330" s="54" t="s">
        <v>198</v>
      </c>
      <c r="D330" s="29">
        <f>8288-80</f>
        <v>8208</v>
      </c>
    </row>
    <row r="331" spans="1:4" ht="17.25" customHeight="1" x14ac:dyDescent="0.25">
      <c r="A331" s="31" t="s">
        <v>31</v>
      </c>
      <c r="B331" s="31" t="s">
        <v>122</v>
      </c>
      <c r="C331" s="64" t="s">
        <v>123</v>
      </c>
      <c r="D331" s="65"/>
    </row>
    <row r="332" spans="1:4" x14ac:dyDescent="0.25">
      <c r="A332" s="31"/>
      <c r="B332" s="15" t="s">
        <v>195</v>
      </c>
      <c r="C332" s="25" t="s">
        <v>196</v>
      </c>
      <c r="D332" s="65">
        <f t="shared" ref="D332:D333" si="24">D335+D338</f>
        <v>1735</v>
      </c>
    </row>
    <row r="333" spans="1:4" x14ac:dyDescent="0.25">
      <c r="A333" s="31"/>
      <c r="B333" s="15" t="s">
        <v>197</v>
      </c>
      <c r="C333" s="25" t="s">
        <v>198</v>
      </c>
      <c r="D333" s="65">
        <f t="shared" si="24"/>
        <v>12300</v>
      </c>
    </row>
    <row r="334" spans="1:4" x14ac:dyDescent="0.25">
      <c r="A334" s="66" t="s">
        <v>31</v>
      </c>
      <c r="B334" s="66" t="s">
        <v>124</v>
      </c>
      <c r="C334" s="5" t="s">
        <v>246</v>
      </c>
      <c r="D334" s="17"/>
    </row>
    <row r="335" spans="1:4" x14ac:dyDescent="0.25">
      <c r="A335" s="66"/>
      <c r="B335" s="12" t="s">
        <v>195</v>
      </c>
      <c r="C335" s="53" t="s">
        <v>196</v>
      </c>
      <c r="D335" s="17">
        <v>260</v>
      </c>
    </row>
    <row r="336" spans="1:4" x14ac:dyDescent="0.25">
      <c r="A336" s="66"/>
      <c r="B336" s="33" t="s">
        <v>197</v>
      </c>
      <c r="C336" s="54" t="s">
        <v>198</v>
      </c>
      <c r="D336" s="29">
        <f>2405-560</f>
        <v>1845</v>
      </c>
    </row>
    <row r="337" spans="1:4" x14ac:dyDescent="0.25">
      <c r="A337" s="12" t="s">
        <v>31</v>
      </c>
      <c r="B337" s="12" t="s">
        <v>125</v>
      </c>
      <c r="C337" s="69" t="s">
        <v>249</v>
      </c>
      <c r="D337" s="70"/>
    </row>
    <row r="338" spans="1:4" x14ac:dyDescent="0.25">
      <c r="A338" s="12"/>
      <c r="B338" s="12" t="s">
        <v>195</v>
      </c>
      <c r="C338" s="53" t="s">
        <v>196</v>
      </c>
      <c r="D338" s="17">
        <v>1475</v>
      </c>
    </row>
    <row r="339" spans="1:4" x14ac:dyDescent="0.25">
      <c r="A339" s="12"/>
      <c r="B339" s="33" t="s">
        <v>197</v>
      </c>
      <c r="C339" s="54" t="s">
        <v>198</v>
      </c>
      <c r="D339" s="29">
        <f>13625-3170</f>
        <v>10455</v>
      </c>
    </row>
    <row r="340" spans="1:4" x14ac:dyDescent="0.25">
      <c r="A340" s="31" t="s">
        <v>31</v>
      </c>
      <c r="B340" s="31" t="s">
        <v>302</v>
      </c>
      <c r="C340" s="87" t="s">
        <v>301</v>
      </c>
      <c r="D340" s="65"/>
    </row>
    <row r="341" spans="1:4" x14ac:dyDescent="0.25">
      <c r="A341" s="31"/>
      <c r="B341" s="15" t="s">
        <v>195</v>
      </c>
      <c r="C341" s="25" t="s">
        <v>196</v>
      </c>
      <c r="D341" s="65">
        <f t="shared" ref="D341:D342" si="25">D344+D347</f>
        <v>478</v>
      </c>
    </row>
    <row r="342" spans="1:4" x14ac:dyDescent="0.25">
      <c r="A342" s="31"/>
      <c r="B342" s="15" t="s">
        <v>197</v>
      </c>
      <c r="C342" s="25" t="s">
        <v>198</v>
      </c>
      <c r="D342" s="65">
        <f t="shared" si="25"/>
        <v>478</v>
      </c>
    </row>
    <row r="343" spans="1:4" x14ac:dyDescent="0.25">
      <c r="A343" s="66" t="s">
        <v>31</v>
      </c>
      <c r="B343" s="66" t="s">
        <v>303</v>
      </c>
      <c r="C343" s="5" t="s">
        <v>246</v>
      </c>
      <c r="D343" s="17"/>
    </row>
    <row r="344" spans="1:4" x14ac:dyDescent="0.25">
      <c r="A344" s="66"/>
      <c r="B344" s="12" t="s">
        <v>195</v>
      </c>
      <c r="C344" s="53" t="s">
        <v>196</v>
      </c>
      <c r="D344" s="17">
        <v>39</v>
      </c>
    </row>
    <row r="345" spans="1:4" x14ac:dyDescent="0.25">
      <c r="A345" s="66"/>
      <c r="B345" s="33" t="s">
        <v>197</v>
      </c>
      <c r="C345" s="54" t="s">
        <v>198</v>
      </c>
      <c r="D345" s="29">
        <v>39</v>
      </c>
    </row>
    <row r="346" spans="1:4" x14ac:dyDescent="0.25">
      <c r="A346" s="12" t="s">
        <v>31</v>
      </c>
      <c r="B346" s="12" t="s">
        <v>304</v>
      </c>
      <c r="C346" s="69" t="s">
        <v>249</v>
      </c>
      <c r="D346" s="70"/>
    </row>
    <row r="347" spans="1:4" x14ac:dyDescent="0.25">
      <c r="A347" s="12"/>
      <c r="B347" s="12" t="s">
        <v>195</v>
      </c>
      <c r="C347" s="53" t="s">
        <v>196</v>
      </c>
      <c r="D347" s="17">
        <v>439</v>
      </c>
    </row>
    <row r="348" spans="1:4" x14ac:dyDescent="0.25">
      <c r="A348" s="12"/>
      <c r="B348" s="33" t="s">
        <v>197</v>
      </c>
      <c r="C348" s="54" t="s">
        <v>198</v>
      </c>
      <c r="D348" s="29">
        <v>439</v>
      </c>
    </row>
    <row r="349" spans="1:4" x14ac:dyDescent="0.25">
      <c r="A349" s="31" t="s">
        <v>31</v>
      </c>
      <c r="B349" s="31" t="s">
        <v>126</v>
      </c>
      <c r="C349" s="71" t="s">
        <v>192</v>
      </c>
      <c r="D349" s="72"/>
    </row>
    <row r="350" spans="1:4" x14ac:dyDescent="0.25">
      <c r="A350" s="31"/>
      <c r="B350" s="15" t="s">
        <v>195</v>
      </c>
      <c r="C350" s="25" t="s">
        <v>196</v>
      </c>
      <c r="D350" s="72">
        <f t="shared" ref="D350:D351" si="26">D356+D359+D353</f>
        <v>588</v>
      </c>
    </row>
    <row r="351" spans="1:4" x14ac:dyDescent="0.25">
      <c r="A351" s="31"/>
      <c r="B351" s="15" t="s">
        <v>197</v>
      </c>
      <c r="C351" s="25" t="s">
        <v>198</v>
      </c>
      <c r="D351" s="72">
        <f t="shared" si="26"/>
        <v>588</v>
      </c>
    </row>
    <row r="352" spans="1:4" x14ac:dyDescent="0.25">
      <c r="A352" s="12" t="s">
        <v>31</v>
      </c>
      <c r="B352" s="12" t="s">
        <v>282</v>
      </c>
      <c r="C352" s="5" t="s">
        <v>246</v>
      </c>
      <c r="D352" s="70"/>
    </row>
    <row r="353" spans="1:4" x14ac:dyDescent="0.25">
      <c r="A353" s="12"/>
      <c r="B353" s="12" t="s">
        <v>195</v>
      </c>
      <c r="C353" s="53" t="s">
        <v>196</v>
      </c>
      <c r="D353" s="17">
        <v>24</v>
      </c>
    </row>
    <row r="354" spans="1:4" x14ac:dyDescent="0.25">
      <c r="A354" s="12"/>
      <c r="B354" s="33" t="s">
        <v>197</v>
      </c>
      <c r="C354" s="54" t="s">
        <v>198</v>
      </c>
      <c r="D354" s="29">
        <v>24</v>
      </c>
    </row>
    <row r="355" spans="1:4" x14ac:dyDescent="0.25">
      <c r="A355" s="12" t="s">
        <v>31</v>
      </c>
      <c r="B355" s="12" t="s">
        <v>127</v>
      </c>
      <c r="C355" s="69" t="s">
        <v>249</v>
      </c>
      <c r="D355" s="70"/>
    </row>
    <row r="356" spans="1:4" x14ac:dyDescent="0.25">
      <c r="A356" s="12"/>
      <c r="B356" s="12" t="s">
        <v>195</v>
      </c>
      <c r="C356" s="53" t="s">
        <v>196</v>
      </c>
      <c r="D356" s="17">
        <v>564</v>
      </c>
    </row>
    <row r="357" spans="1:4" x14ac:dyDescent="0.25">
      <c r="A357" s="12"/>
      <c r="B357" s="33" t="s">
        <v>197</v>
      </c>
      <c r="C357" s="54" t="s">
        <v>198</v>
      </c>
      <c r="D357" s="29">
        <v>564</v>
      </c>
    </row>
    <row r="358" spans="1:4" x14ac:dyDescent="0.25">
      <c r="A358" s="12" t="s">
        <v>31</v>
      </c>
      <c r="B358" s="12" t="s">
        <v>128</v>
      </c>
      <c r="C358" s="5" t="s">
        <v>117</v>
      </c>
      <c r="D358" s="17"/>
    </row>
    <row r="359" spans="1:4" x14ac:dyDescent="0.25">
      <c r="A359" s="12"/>
      <c r="B359" s="12" t="s">
        <v>195</v>
      </c>
      <c r="C359" s="53" t="s">
        <v>196</v>
      </c>
      <c r="D359" s="17">
        <v>0</v>
      </c>
    </row>
    <row r="360" spans="1:4" x14ac:dyDescent="0.25">
      <c r="A360" s="12"/>
      <c r="B360" s="33" t="s">
        <v>197</v>
      </c>
      <c r="C360" s="54" t="s">
        <v>198</v>
      </c>
      <c r="D360" s="29">
        <v>0</v>
      </c>
    </row>
    <row r="361" spans="1:4" x14ac:dyDescent="0.25">
      <c r="A361" s="15" t="s">
        <v>31</v>
      </c>
      <c r="B361" s="46" t="s">
        <v>37</v>
      </c>
      <c r="C361" s="47" t="s">
        <v>108</v>
      </c>
      <c r="D361" s="32"/>
    </row>
    <row r="362" spans="1:4" x14ac:dyDescent="0.25">
      <c r="A362" s="15"/>
      <c r="B362" s="15" t="s">
        <v>195</v>
      </c>
      <c r="C362" s="25" t="s">
        <v>196</v>
      </c>
      <c r="D362" s="32">
        <f t="shared" ref="D362:D363" si="27">D365+D368</f>
        <v>7870</v>
      </c>
    </row>
    <row r="363" spans="1:4" x14ac:dyDescent="0.25">
      <c r="A363" s="15"/>
      <c r="B363" s="15" t="s">
        <v>197</v>
      </c>
      <c r="C363" s="25" t="s">
        <v>198</v>
      </c>
      <c r="D363" s="32">
        <f t="shared" si="27"/>
        <v>7870</v>
      </c>
    </row>
    <row r="364" spans="1:4" x14ac:dyDescent="0.25">
      <c r="A364" s="18" t="s">
        <v>31</v>
      </c>
      <c r="B364" s="12" t="s">
        <v>129</v>
      </c>
      <c r="C364" s="53" t="s">
        <v>250</v>
      </c>
      <c r="D364" s="17"/>
    </row>
    <row r="365" spans="1:4" x14ac:dyDescent="0.25">
      <c r="A365" s="18"/>
      <c r="B365" s="12" t="s">
        <v>195</v>
      </c>
      <c r="C365" s="53" t="s">
        <v>196</v>
      </c>
      <c r="D365" s="17">
        <v>10</v>
      </c>
    </row>
    <row r="366" spans="1:4" x14ac:dyDescent="0.25">
      <c r="A366" s="18"/>
      <c r="B366" s="33" t="s">
        <v>197</v>
      </c>
      <c r="C366" s="54" t="s">
        <v>198</v>
      </c>
      <c r="D366" s="29">
        <v>10</v>
      </c>
    </row>
    <row r="367" spans="1:4" x14ac:dyDescent="0.25">
      <c r="A367" s="18" t="s">
        <v>251</v>
      </c>
      <c r="B367" s="12" t="s">
        <v>161</v>
      </c>
      <c r="C367" s="53" t="s">
        <v>162</v>
      </c>
      <c r="D367" s="17"/>
    </row>
    <row r="368" spans="1:4" x14ac:dyDescent="0.25">
      <c r="A368" s="18"/>
      <c r="B368" s="12" t="s">
        <v>195</v>
      </c>
      <c r="C368" s="53" t="s">
        <v>196</v>
      </c>
      <c r="D368" s="17">
        <f>7988-128</f>
        <v>7860</v>
      </c>
    </row>
    <row r="369" spans="1:4" x14ac:dyDescent="0.25">
      <c r="A369" s="18"/>
      <c r="B369" s="33" t="s">
        <v>197</v>
      </c>
      <c r="C369" s="54" t="s">
        <v>198</v>
      </c>
      <c r="D369" s="29">
        <f>7988-128</f>
        <v>7860</v>
      </c>
    </row>
    <row r="370" spans="1:4" x14ac:dyDescent="0.25">
      <c r="A370" s="15" t="s">
        <v>31</v>
      </c>
      <c r="B370" s="15" t="s">
        <v>130</v>
      </c>
      <c r="C370" s="2" t="s">
        <v>131</v>
      </c>
      <c r="D370" s="16"/>
    </row>
    <row r="371" spans="1:4" x14ac:dyDescent="0.25">
      <c r="A371" s="15"/>
      <c r="B371" s="15" t="s">
        <v>195</v>
      </c>
      <c r="C371" s="2" t="s">
        <v>196</v>
      </c>
      <c r="D371" s="16">
        <f>D374</f>
        <v>41007</v>
      </c>
    </row>
    <row r="372" spans="1:4" x14ac:dyDescent="0.25">
      <c r="A372" s="15"/>
      <c r="B372" s="15" t="s">
        <v>197</v>
      </c>
      <c r="C372" s="25" t="s">
        <v>198</v>
      </c>
      <c r="D372" s="16">
        <f t="shared" ref="D372" si="28">D375</f>
        <v>25635</v>
      </c>
    </row>
    <row r="373" spans="1:4" x14ac:dyDescent="0.25">
      <c r="A373" s="15" t="s">
        <v>31</v>
      </c>
      <c r="B373" s="15" t="s">
        <v>132</v>
      </c>
      <c r="C373" s="2" t="s">
        <v>133</v>
      </c>
      <c r="D373" s="16"/>
    </row>
    <row r="374" spans="1:4" x14ac:dyDescent="0.25">
      <c r="A374" s="15"/>
      <c r="B374" s="15" t="s">
        <v>195</v>
      </c>
      <c r="C374" s="2" t="s">
        <v>196</v>
      </c>
      <c r="D374" s="16">
        <f t="shared" ref="D374:D375" si="29">D377+D392</f>
        <v>41007</v>
      </c>
    </row>
    <row r="375" spans="1:4" x14ac:dyDescent="0.25">
      <c r="A375" s="15"/>
      <c r="B375" s="15" t="s">
        <v>197</v>
      </c>
      <c r="C375" s="25" t="s">
        <v>198</v>
      </c>
      <c r="D375" s="16">
        <f t="shared" si="29"/>
        <v>25635</v>
      </c>
    </row>
    <row r="376" spans="1:4" x14ac:dyDescent="0.25">
      <c r="A376" s="15" t="s">
        <v>31</v>
      </c>
      <c r="B376" s="15" t="s">
        <v>134</v>
      </c>
      <c r="C376" s="2" t="s">
        <v>135</v>
      </c>
      <c r="D376" s="16"/>
    </row>
    <row r="377" spans="1:4" x14ac:dyDescent="0.25">
      <c r="A377" s="15"/>
      <c r="B377" s="15" t="s">
        <v>195</v>
      </c>
      <c r="C377" s="2" t="s">
        <v>196</v>
      </c>
      <c r="D377" s="16">
        <f t="shared" ref="D377:D378" si="30">D380+D383+D386+D389</f>
        <v>26551</v>
      </c>
    </row>
    <row r="378" spans="1:4" x14ac:dyDescent="0.25">
      <c r="A378" s="15"/>
      <c r="B378" s="15" t="s">
        <v>197</v>
      </c>
      <c r="C378" s="25" t="s">
        <v>198</v>
      </c>
      <c r="D378" s="16">
        <f t="shared" si="30"/>
        <v>20992</v>
      </c>
    </row>
    <row r="379" spans="1:4" x14ac:dyDescent="0.25">
      <c r="A379" s="18" t="s">
        <v>31</v>
      </c>
      <c r="B379" s="11" t="s">
        <v>136</v>
      </c>
      <c r="C379" s="5" t="s">
        <v>137</v>
      </c>
      <c r="D379" s="17"/>
    </row>
    <row r="380" spans="1:4" x14ac:dyDescent="0.25">
      <c r="A380" s="18"/>
      <c r="B380" s="33" t="s">
        <v>195</v>
      </c>
      <c r="C380" s="34" t="s">
        <v>196</v>
      </c>
      <c r="D380" s="17">
        <f>21251+6074-6074-1306-1619</f>
        <v>18326</v>
      </c>
    </row>
    <row r="381" spans="1:4" x14ac:dyDescent="0.25">
      <c r="A381" s="18"/>
      <c r="B381" s="33" t="s">
        <v>197</v>
      </c>
      <c r="C381" s="34" t="s">
        <v>198</v>
      </c>
      <c r="D381" s="29">
        <f>14073+638-638-1306</f>
        <v>12767</v>
      </c>
    </row>
    <row r="382" spans="1:4" x14ac:dyDescent="0.25">
      <c r="A382" s="18" t="s">
        <v>31</v>
      </c>
      <c r="B382" s="11" t="s">
        <v>138</v>
      </c>
      <c r="C382" s="5" t="s">
        <v>139</v>
      </c>
      <c r="D382" s="17"/>
    </row>
    <row r="383" spans="1:4" x14ac:dyDescent="0.25">
      <c r="A383" s="18"/>
      <c r="B383" s="33" t="s">
        <v>195</v>
      </c>
      <c r="C383" s="34" t="s">
        <v>196</v>
      </c>
      <c r="D383" s="17">
        <f>4107+59-59+73+5+18+6</f>
        <v>4209</v>
      </c>
    </row>
    <row r="384" spans="1:4" x14ac:dyDescent="0.25">
      <c r="A384" s="18"/>
      <c r="B384" s="33" t="s">
        <v>197</v>
      </c>
      <c r="C384" s="34" t="s">
        <v>198</v>
      </c>
      <c r="D384" s="29">
        <f>4107+59-59+73+5+18+6</f>
        <v>4209</v>
      </c>
    </row>
    <row r="385" spans="1:4" x14ac:dyDescent="0.25">
      <c r="A385" s="18" t="s">
        <v>31</v>
      </c>
      <c r="B385" s="11" t="s">
        <v>140</v>
      </c>
      <c r="C385" s="5" t="s">
        <v>141</v>
      </c>
      <c r="D385" s="17"/>
    </row>
    <row r="386" spans="1:4" x14ac:dyDescent="0.25">
      <c r="A386" s="18"/>
      <c r="B386" s="33" t="s">
        <v>195</v>
      </c>
      <c r="C386" s="34" t="s">
        <v>196</v>
      </c>
      <c r="D386" s="17">
        <f>40-1</f>
        <v>39</v>
      </c>
    </row>
    <row r="387" spans="1:4" x14ac:dyDescent="0.25">
      <c r="A387" s="18"/>
      <c r="B387" s="33" t="s">
        <v>197</v>
      </c>
      <c r="C387" s="34" t="s">
        <v>198</v>
      </c>
      <c r="D387" s="29">
        <f>40-1</f>
        <v>39</v>
      </c>
    </row>
    <row r="388" spans="1:4" x14ac:dyDescent="0.25">
      <c r="A388" s="18" t="s">
        <v>31</v>
      </c>
      <c r="B388" s="11" t="s">
        <v>142</v>
      </c>
      <c r="C388" s="5" t="s">
        <v>252</v>
      </c>
      <c r="D388" s="17"/>
    </row>
    <row r="389" spans="1:4" x14ac:dyDescent="0.25">
      <c r="A389" s="18"/>
      <c r="B389" s="33" t="s">
        <v>195</v>
      </c>
      <c r="C389" s="34" t="s">
        <v>196</v>
      </c>
      <c r="D389" s="17">
        <f>3690+515-515+287</f>
        <v>3977</v>
      </c>
    </row>
    <row r="390" spans="1:4" x14ac:dyDescent="0.25">
      <c r="A390" s="18"/>
      <c r="B390" s="33" t="s">
        <v>197</v>
      </c>
      <c r="C390" s="34" t="s">
        <v>198</v>
      </c>
      <c r="D390" s="17">
        <f>3690+515-515+287</f>
        <v>3977</v>
      </c>
    </row>
    <row r="391" spans="1:4" x14ac:dyDescent="0.25">
      <c r="A391" s="15" t="s">
        <v>31</v>
      </c>
      <c r="B391" s="15" t="s">
        <v>143</v>
      </c>
      <c r="C391" s="6" t="s">
        <v>253</v>
      </c>
      <c r="D391" s="20"/>
    </row>
    <row r="392" spans="1:4" x14ac:dyDescent="0.25">
      <c r="A392" s="15"/>
      <c r="B392" s="15" t="s">
        <v>195</v>
      </c>
      <c r="C392" s="25" t="s">
        <v>196</v>
      </c>
      <c r="D392" s="20">
        <f>5655+2409-2409+8913-112</f>
        <v>14456</v>
      </c>
    </row>
    <row r="393" spans="1:4" x14ac:dyDescent="0.25">
      <c r="A393" s="15"/>
      <c r="B393" s="15" t="s">
        <v>197</v>
      </c>
      <c r="C393" s="25" t="s">
        <v>198</v>
      </c>
      <c r="D393" s="20">
        <f>5655-1061+1061-1012</f>
        <v>4643</v>
      </c>
    </row>
    <row r="394" spans="1:4" x14ac:dyDescent="0.25">
      <c r="A394" s="21" t="s">
        <v>31</v>
      </c>
      <c r="B394" s="21"/>
      <c r="C394" s="22" t="s">
        <v>144</v>
      </c>
      <c r="D394" s="23"/>
    </row>
    <row r="395" spans="1:4" x14ac:dyDescent="0.25">
      <c r="A395" s="21"/>
      <c r="B395" s="21" t="s">
        <v>195</v>
      </c>
      <c r="C395" s="22" t="s">
        <v>196</v>
      </c>
      <c r="D395" s="23">
        <f>D398+D461</f>
        <v>842411</v>
      </c>
    </row>
    <row r="396" spans="1:4" x14ac:dyDescent="0.25">
      <c r="A396" s="21"/>
      <c r="B396" s="21" t="s">
        <v>197</v>
      </c>
      <c r="C396" s="22" t="s">
        <v>198</v>
      </c>
      <c r="D396" s="23">
        <f>D399+D462</f>
        <v>298214</v>
      </c>
    </row>
    <row r="397" spans="1:4" x14ac:dyDescent="0.25">
      <c r="A397" s="21" t="s">
        <v>31</v>
      </c>
      <c r="B397" s="21" t="s">
        <v>42</v>
      </c>
      <c r="C397" s="22" t="s">
        <v>203</v>
      </c>
      <c r="D397" s="23"/>
    </row>
    <row r="398" spans="1:4" x14ac:dyDescent="0.25">
      <c r="A398" s="21"/>
      <c r="B398" s="21" t="s">
        <v>195</v>
      </c>
      <c r="C398" s="22" t="s">
        <v>196</v>
      </c>
      <c r="D398" s="23">
        <f>D401+D446</f>
        <v>841411</v>
      </c>
    </row>
    <row r="399" spans="1:4" x14ac:dyDescent="0.25">
      <c r="A399" s="21"/>
      <c r="B399" s="21" t="s">
        <v>197</v>
      </c>
      <c r="C399" s="22" t="s">
        <v>198</v>
      </c>
      <c r="D399" s="23">
        <f>D402+D447</f>
        <v>297214</v>
      </c>
    </row>
    <row r="400" spans="1:4" x14ac:dyDescent="0.25">
      <c r="A400" s="21" t="s">
        <v>31</v>
      </c>
      <c r="B400" s="21" t="s">
        <v>33</v>
      </c>
      <c r="C400" s="22" t="s">
        <v>34</v>
      </c>
      <c r="D400" s="23"/>
    </row>
    <row r="401" spans="1:5" x14ac:dyDescent="0.25">
      <c r="A401" s="21"/>
      <c r="B401" s="21" t="s">
        <v>195</v>
      </c>
      <c r="C401" s="22" t="s">
        <v>196</v>
      </c>
      <c r="D401" s="23">
        <f>D404+D413+D440</f>
        <v>452808</v>
      </c>
    </row>
    <row r="402" spans="1:5" x14ac:dyDescent="0.25">
      <c r="A402" s="21"/>
      <c r="B402" s="21" t="s">
        <v>197</v>
      </c>
      <c r="C402" s="22" t="s">
        <v>198</v>
      </c>
      <c r="D402" s="23">
        <f>D405+D414+D441</f>
        <v>174294</v>
      </c>
    </row>
    <row r="403" spans="1:5" x14ac:dyDescent="0.25">
      <c r="A403" s="21" t="s">
        <v>31</v>
      </c>
      <c r="B403" s="21" t="s">
        <v>145</v>
      </c>
      <c r="C403" s="22" t="s">
        <v>199</v>
      </c>
      <c r="D403" s="23"/>
    </row>
    <row r="404" spans="1:5" x14ac:dyDescent="0.25">
      <c r="A404" s="21"/>
      <c r="B404" s="21" t="s">
        <v>195</v>
      </c>
      <c r="C404" s="22" t="s">
        <v>196</v>
      </c>
      <c r="D404" s="23">
        <f>D407</f>
        <v>400</v>
      </c>
    </row>
    <row r="405" spans="1:5" x14ac:dyDescent="0.25">
      <c r="A405" s="21"/>
      <c r="B405" s="21" t="s">
        <v>197</v>
      </c>
      <c r="C405" s="22" t="s">
        <v>198</v>
      </c>
      <c r="D405" s="23">
        <f t="shared" ref="D405" si="31">D408</f>
        <v>400</v>
      </c>
    </row>
    <row r="406" spans="1:5" x14ac:dyDescent="0.25">
      <c r="A406" s="21" t="s">
        <v>31</v>
      </c>
      <c r="B406" s="21" t="s">
        <v>107</v>
      </c>
      <c r="C406" s="22" t="s">
        <v>108</v>
      </c>
      <c r="D406" s="23"/>
    </row>
    <row r="407" spans="1:5" x14ac:dyDescent="0.25">
      <c r="A407" s="21"/>
      <c r="B407" s="21" t="s">
        <v>195</v>
      </c>
      <c r="C407" s="22" t="s">
        <v>196</v>
      </c>
      <c r="D407" s="23">
        <f>D410</f>
        <v>400</v>
      </c>
    </row>
    <row r="408" spans="1:5" x14ac:dyDescent="0.25">
      <c r="A408" s="21"/>
      <c r="B408" s="21" t="s">
        <v>197</v>
      </c>
      <c r="C408" s="22" t="s">
        <v>198</v>
      </c>
      <c r="D408" s="23">
        <f t="shared" ref="D408" si="32">D411</f>
        <v>400</v>
      </c>
    </row>
    <row r="409" spans="1:5" x14ac:dyDescent="0.25">
      <c r="A409" s="18" t="s">
        <v>31</v>
      </c>
      <c r="B409" s="18" t="s">
        <v>115</v>
      </c>
      <c r="C409" s="5" t="s">
        <v>187</v>
      </c>
      <c r="D409" s="17"/>
    </row>
    <row r="410" spans="1:5" x14ac:dyDescent="0.25">
      <c r="A410" s="18"/>
      <c r="B410" s="33" t="s">
        <v>195</v>
      </c>
      <c r="C410" s="34" t="s">
        <v>196</v>
      </c>
      <c r="D410" s="17">
        <v>400</v>
      </c>
    </row>
    <row r="411" spans="1:5" x14ac:dyDescent="0.25">
      <c r="A411" s="18"/>
      <c r="B411" s="33" t="s">
        <v>197</v>
      </c>
      <c r="C411" s="34" t="s">
        <v>198</v>
      </c>
      <c r="D411" s="17">
        <v>400</v>
      </c>
    </row>
    <row r="412" spans="1:5" ht="38.25" x14ac:dyDescent="0.25">
      <c r="A412" s="21" t="s">
        <v>31</v>
      </c>
      <c r="B412" s="21" t="s">
        <v>36</v>
      </c>
      <c r="C412" s="22" t="s">
        <v>254</v>
      </c>
      <c r="D412" s="23"/>
    </row>
    <row r="413" spans="1:5" x14ac:dyDescent="0.25">
      <c r="A413" s="21"/>
      <c r="B413" s="21" t="s">
        <v>195</v>
      </c>
      <c r="C413" s="22" t="s">
        <v>196</v>
      </c>
      <c r="D413" s="23">
        <f>D416+D428</f>
        <v>413817</v>
      </c>
    </row>
    <row r="414" spans="1:5" x14ac:dyDescent="0.25">
      <c r="A414" s="21"/>
      <c r="B414" s="21" t="s">
        <v>197</v>
      </c>
      <c r="C414" s="22" t="s">
        <v>198</v>
      </c>
      <c r="D414" s="23">
        <f>D417+D429</f>
        <v>135303</v>
      </c>
    </row>
    <row r="415" spans="1:5" x14ac:dyDescent="0.25">
      <c r="A415" s="21" t="s">
        <v>31</v>
      </c>
      <c r="B415" s="21" t="s">
        <v>118</v>
      </c>
      <c r="C415" s="22" t="s">
        <v>248</v>
      </c>
      <c r="D415" s="23"/>
    </row>
    <row r="416" spans="1:5" x14ac:dyDescent="0.25">
      <c r="A416" s="21"/>
      <c r="B416" s="21" t="s">
        <v>195</v>
      </c>
      <c r="C416" s="22" t="s">
        <v>196</v>
      </c>
      <c r="D416" s="23">
        <f t="shared" ref="D416:D417" si="33">D419+D422+D425</f>
        <v>15675</v>
      </c>
      <c r="E416" s="95"/>
    </row>
    <row r="417" spans="1:5" x14ac:dyDescent="0.25">
      <c r="A417" s="21"/>
      <c r="B417" s="21" t="s">
        <v>197</v>
      </c>
      <c r="C417" s="22" t="s">
        <v>198</v>
      </c>
      <c r="D417" s="23">
        <f t="shared" si="33"/>
        <v>0</v>
      </c>
      <c r="E417" s="95"/>
    </row>
    <row r="418" spans="1:5" x14ac:dyDescent="0.25">
      <c r="A418" s="66" t="s">
        <v>31</v>
      </c>
      <c r="B418" s="66" t="s">
        <v>119</v>
      </c>
      <c r="C418" s="5" t="s">
        <v>246</v>
      </c>
      <c r="D418" s="17"/>
      <c r="E418" s="95"/>
    </row>
    <row r="419" spans="1:5" x14ac:dyDescent="0.25">
      <c r="A419" s="66"/>
      <c r="B419" s="33" t="s">
        <v>195</v>
      </c>
      <c r="C419" s="34" t="s">
        <v>196</v>
      </c>
      <c r="D419" s="17">
        <v>2352</v>
      </c>
      <c r="E419" s="95"/>
    </row>
    <row r="420" spans="1:5" x14ac:dyDescent="0.25">
      <c r="A420" s="66"/>
      <c r="B420" s="33" t="s">
        <v>197</v>
      </c>
      <c r="C420" s="34" t="s">
        <v>198</v>
      </c>
      <c r="D420" s="29">
        <v>0</v>
      </c>
      <c r="E420" s="95"/>
    </row>
    <row r="421" spans="1:5" x14ac:dyDescent="0.25">
      <c r="A421" s="12" t="s">
        <v>31</v>
      </c>
      <c r="B421" s="12" t="s">
        <v>120</v>
      </c>
      <c r="C421" s="69" t="s">
        <v>249</v>
      </c>
      <c r="D421" s="70"/>
      <c r="E421" s="95"/>
    </row>
    <row r="422" spans="1:5" x14ac:dyDescent="0.25">
      <c r="A422" s="12"/>
      <c r="B422" s="33" t="s">
        <v>195</v>
      </c>
      <c r="C422" s="34" t="s">
        <v>196</v>
      </c>
      <c r="D422" s="17">
        <v>13323</v>
      </c>
      <c r="E422" s="95"/>
    </row>
    <row r="423" spans="1:5" x14ac:dyDescent="0.25">
      <c r="A423" s="12"/>
      <c r="B423" s="33" t="s">
        <v>197</v>
      </c>
      <c r="C423" s="34" t="s">
        <v>198</v>
      </c>
      <c r="D423" s="29">
        <v>0</v>
      </c>
      <c r="E423" s="95"/>
    </row>
    <row r="424" spans="1:5" x14ac:dyDescent="0.25">
      <c r="A424" s="12" t="s">
        <v>31</v>
      </c>
      <c r="B424" s="12" t="s">
        <v>121</v>
      </c>
      <c r="C424" s="61" t="s">
        <v>117</v>
      </c>
      <c r="D424" s="70"/>
      <c r="E424" s="95"/>
    </row>
    <row r="425" spans="1:5" x14ac:dyDescent="0.25">
      <c r="A425" s="12"/>
      <c r="B425" s="33" t="s">
        <v>195</v>
      </c>
      <c r="C425" s="53" t="s">
        <v>196</v>
      </c>
      <c r="D425" s="17">
        <v>0</v>
      </c>
      <c r="E425" s="95"/>
    </row>
    <row r="426" spans="1:5" x14ac:dyDescent="0.25">
      <c r="A426" s="12"/>
      <c r="B426" s="33" t="s">
        <v>197</v>
      </c>
      <c r="C426" s="54" t="s">
        <v>198</v>
      </c>
      <c r="D426" s="29">
        <v>0</v>
      </c>
      <c r="E426" s="95"/>
    </row>
    <row r="427" spans="1:5" x14ac:dyDescent="0.25">
      <c r="A427" s="21" t="s">
        <v>31</v>
      </c>
      <c r="B427" s="21" t="s">
        <v>146</v>
      </c>
      <c r="C427" s="22" t="s">
        <v>311</v>
      </c>
      <c r="D427" s="23"/>
    </row>
    <row r="428" spans="1:5" x14ac:dyDescent="0.25">
      <c r="A428" s="21"/>
      <c r="B428" s="21" t="s">
        <v>195</v>
      </c>
      <c r="C428" s="22" t="s">
        <v>196</v>
      </c>
      <c r="D428" s="23">
        <f t="shared" ref="D428:D429" si="34">D431+D434+D437</f>
        <v>398142</v>
      </c>
      <c r="E428" s="95"/>
    </row>
    <row r="429" spans="1:5" x14ac:dyDescent="0.25">
      <c r="A429" s="21"/>
      <c r="B429" s="21" t="s">
        <v>197</v>
      </c>
      <c r="C429" s="22" t="s">
        <v>198</v>
      </c>
      <c r="D429" s="23">
        <f t="shared" si="34"/>
        <v>135303</v>
      </c>
      <c r="E429" s="95"/>
    </row>
    <row r="430" spans="1:5" x14ac:dyDescent="0.25">
      <c r="A430" s="66" t="s">
        <v>31</v>
      </c>
      <c r="B430" s="66" t="s">
        <v>147</v>
      </c>
      <c r="C430" s="5" t="s">
        <v>246</v>
      </c>
      <c r="D430" s="17"/>
      <c r="E430" s="95"/>
    </row>
    <row r="431" spans="1:5" x14ac:dyDescent="0.25">
      <c r="A431" s="66"/>
      <c r="B431" s="33" t="s">
        <v>195</v>
      </c>
      <c r="C431" s="34" t="s">
        <v>196</v>
      </c>
      <c r="D431" s="17">
        <f>53472-2359</f>
        <v>51113</v>
      </c>
      <c r="E431" s="95"/>
    </row>
    <row r="432" spans="1:5" x14ac:dyDescent="0.25">
      <c r="A432" s="66"/>
      <c r="B432" s="33" t="s">
        <v>197</v>
      </c>
      <c r="C432" s="34" t="s">
        <v>198</v>
      </c>
      <c r="D432" s="29">
        <f>17449+211</f>
        <v>17660</v>
      </c>
      <c r="E432" s="95"/>
    </row>
    <row r="433" spans="1:5" x14ac:dyDescent="0.25">
      <c r="A433" s="12" t="s">
        <v>31</v>
      </c>
      <c r="B433" s="12" t="s">
        <v>148</v>
      </c>
      <c r="C433" s="69" t="s">
        <v>249</v>
      </c>
      <c r="D433" s="70"/>
      <c r="E433" s="95"/>
    </row>
    <row r="434" spans="1:5" x14ac:dyDescent="0.25">
      <c r="A434" s="12"/>
      <c r="B434" s="33" t="s">
        <v>195</v>
      </c>
      <c r="C434" s="34" t="s">
        <v>196</v>
      </c>
      <c r="D434" s="17">
        <f>303009-13323</f>
        <v>289686</v>
      </c>
      <c r="E434" s="95"/>
    </row>
    <row r="435" spans="1:5" x14ac:dyDescent="0.25">
      <c r="A435" s="12"/>
      <c r="B435" s="33" t="s">
        <v>197</v>
      </c>
      <c r="C435" s="34" t="s">
        <v>198</v>
      </c>
      <c r="D435" s="29">
        <f>98880+1187</f>
        <v>100067</v>
      </c>
      <c r="E435" s="95"/>
    </row>
    <row r="436" spans="1:5" x14ac:dyDescent="0.25">
      <c r="A436" s="12" t="s">
        <v>31</v>
      </c>
      <c r="B436" s="12" t="s">
        <v>258</v>
      </c>
      <c r="C436" s="61" t="s">
        <v>117</v>
      </c>
      <c r="D436" s="70"/>
      <c r="E436" s="95"/>
    </row>
    <row r="437" spans="1:5" x14ac:dyDescent="0.25">
      <c r="A437" s="12"/>
      <c r="B437" s="33" t="s">
        <v>195</v>
      </c>
      <c r="C437" s="53" t="s">
        <v>196</v>
      </c>
      <c r="D437" s="17">
        <f>57336+7</f>
        <v>57343</v>
      </c>
      <c r="E437" s="95"/>
    </row>
    <row r="438" spans="1:5" x14ac:dyDescent="0.25">
      <c r="A438" s="12"/>
      <c r="B438" s="33" t="s">
        <v>197</v>
      </c>
      <c r="C438" s="54" t="s">
        <v>198</v>
      </c>
      <c r="D438" s="29">
        <f>18974-1398</f>
        <v>17576</v>
      </c>
      <c r="E438" s="95"/>
    </row>
    <row r="439" spans="1:5" ht="25.5" x14ac:dyDescent="0.25">
      <c r="A439" s="35" t="s">
        <v>31</v>
      </c>
      <c r="B439" s="35" t="s">
        <v>149</v>
      </c>
      <c r="C439" s="22" t="s">
        <v>202</v>
      </c>
      <c r="D439" s="23"/>
    </row>
    <row r="440" spans="1:5" x14ac:dyDescent="0.25">
      <c r="A440" s="35"/>
      <c r="B440" s="21" t="s">
        <v>195</v>
      </c>
      <c r="C440" s="22" t="s">
        <v>196</v>
      </c>
      <c r="D440" s="23">
        <f>D443</f>
        <v>38591</v>
      </c>
    </row>
    <row r="441" spans="1:5" x14ac:dyDescent="0.25">
      <c r="A441" s="35"/>
      <c r="B441" s="21" t="s">
        <v>197</v>
      </c>
      <c r="C441" s="22" t="s">
        <v>198</v>
      </c>
      <c r="D441" s="23">
        <f t="shared" ref="D441" si="35">D444</f>
        <v>38591</v>
      </c>
    </row>
    <row r="442" spans="1:5" ht="25.5" x14ac:dyDescent="0.25">
      <c r="A442" s="12" t="s">
        <v>31</v>
      </c>
      <c r="B442" s="12" t="s">
        <v>150</v>
      </c>
      <c r="C442" s="5" t="s">
        <v>257</v>
      </c>
      <c r="D442" s="17"/>
    </row>
    <row r="443" spans="1:5" x14ac:dyDescent="0.25">
      <c r="A443" s="12"/>
      <c r="B443" s="33" t="s">
        <v>195</v>
      </c>
      <c r="C443" s="34" t="s">
        <v>196</v>
      </c>
      <c r="D443" s="17">
        <f>23750+14841</f>
        <v>38591</v>
      </c>
    </row>
    <row r="444" spans="1:5" x14ac:dyDescent="0.25">
      <c r="A444" s="12"/>
      <c r="B444" s="33" t="s">
        <v>197</v>
      </c>
      <c r="C444" s="34" t="s">
        <v>198</v>
      </c>
      <c r="D444" s="29">
        <f>23750+9841+5000</f>
        <v>38591</v>
      </c>
    </row>
    <row r="445" spans="1:5" x14ac:dyDescent="0.25">
      <c r="A445" s="21" t="s">
        <v>31</v>
      </c>
      <c r="B445" s="21" t="s">
        <v>130</v>
      </c>
      <c r="C445" s="22" t="s">
        <v>39</v>
      </c>
      <c r="D445" s="23"/>
    </row>
    <row r="446" spans="1:5" x14ac:dyDescent="0.25">
      <c r="A446" s="21"/>
      <c r="B446" s="21" t="s">
        <v>195</v>
      </c>
      <c r="C446" s="22" t="s">
        <v>196</v>
      </c>
      <c r="D446" s="23">
        <f t="shared" ref="D446:D447" si="36">D449</f>
        <v>388603</v>
      </c>
    </row>
    <row r="447" spans="1:5" x14ac:dyDescent="0.25">
      <c r="A447" s="21"/>
      <c r="B447" s="21" t="s">
        <v>197</v>
      </c>
      <c r="C447" s="22" t="s">
        <v>198</v>
      </c>
      <c r="D447" s="23">
        <f t="shared" si="36"/>
        <v>122920</v>
      </c>
    </row>
    <row r="448" spans="1:5" x14ac:dyDescent="0.25">
      <c r="A448" s="21" t="s">
        <v>31</v>
      </c>
      <c r="B448" s="21" t="s">
        <v>132</v>
      </c>
      <c r="C448" s="22" t="s">
        <v>133</v>
      </c>
      <c r="D448" s="23"/>
    </row>
    <row r="449" spans="1:4" x14ac:dyDescent="0.25">
      <c r="A449" s="21"/>
      <c r="B449" s="21" t="s">
        <v>195</v>
      </c>
      <c r="C449" s="22" t="s">
        <v>196</v>
      </c>
      <c r="D449" s="23">
        <f t="shared" ref="D449:D450" si="37">D452</f>
        <v>388603</v>
      </c>
    </row>
    <row r="450" spans="1:4" x14ac:dyDescent="0.25">
      <c r="A450" s="21"/>
      <c r="B450" s="21" t="s">
        <v>197</v>
      </c>
      <c r="C450" s="22" t="s">
        <v>198</v>
      </c>
      <c r="D450" s="23">
        <f t="shared" si="37"/>
        <v>122920</v>
      </c>
    </row>
    <row r="451" spans="1:4" x14ac:dyDescent="0.25">
      <c r="A451" s="21" t="s">
        <v>31</v>
      </c>
      <c r="B451" s="21" t="s">
        <v>134</v>
      </c>
      <c r="C451" s="22" t="s">
        <v>135</v>
      </c>
      <c r="D451" s="23"/>
    </row>
    <row r="452" spans="1:4" x14ac:dyDescent="0.25">
      <c r="A452" s="21"/>
      <c r="B452" s="21" t="s">
        <v>195</v>
      </c>
      <c r="C452" s="22" t="s">
        <v>196</v>
      </c>
      <c r="D452" s="23">
        <f t="shared" ref="D452:D453" si="38">D455+D458</f>
        <v>388603</v>
      </c>
    </row>
    <row r="453" spans="1:4" x14ac:dyDescent="0.25">
      <c r="A453" s="21"/>
      <c r="B453" s="21" t="s">
        <v>197</v>
      </c>
      <c r="C453" s="22" t="s">
        <v>198</v>
      </c>
      <c r="D453" s="23">
        <f t="shared" si="38"/>
        <v>122920</v>
      </c>
    </row>
    <row r="454" spans="1:4" x14ac:dyDescent="0.25">
      <c r="A454" s="18" t="s">
        <v>31</v>
      </c>
      <c r="B454" s="18" t="s">
        <v>136</v>
      </c>
      <c r="C454" s="5" t="s">
        <v>137</v>
      </c>
      <c r="D454" s="17"/>
    </row>
    <row r="455" spans="1:4" x14ac:dyDescent="0.25">
      <c r="A455" s="18"/>
      <c r="B455" s="33" t="s">
        <v>195</v>
      </c>
      <c r="C455" s="34" t="s">
        <v>196</v>
      </c>
      <c r="D455" s="17">
        <f>227830+175314-14841</f>
        <v>388303</v>
      </c>
    </row>
    <row r="456" spans="1:4" x14ac:dyDescent="0.25">
      <c r="A456" s="18"/>
      <c r="B456" s="33" t="s">
        <v>197</v>
      </c>
      <c r="C456" s="34" t="s">
        <v>198</v>
      </c>
      <c r="D456" s="29">
        <f>65358+57262</f>
        <v>122620</v>
      </c>
    </row>
    <row r="457" spans="1:4" x14ac:dyDescent="0.25">
      <c r="A457" s="18" t="s">
        <v>31</v>
      </c>
      <c r="B457" s="18" t="s">
        <v>142</v>
      </c>
      <c r="C457" s="5" t="s">
        <v>14</v>
      </c>
      <c r="D457" s="17"/>
    </row>
    <row r="458" spans="1:4" x14ac:dyDescent="0.25">
      <c r="A458" s="18"/>
      <c r="B458" s="33" t="s">
        <v>195</v>
      </c>
      <c r="C458" s="34" t="s">
        <v>196</v>
      </c>
      <c r="D458" s="17">
        <f>270+30</f>
        <v>300</v>
      </c>
    </row>
    <row r="459" spans="1:4" x14ac:dyDescent="0.25">
      <c r="A459" s="18"/>
      <c r="B459" s="33" t="s">
        <v>197</v>
      </c>
      <c r="C459" s="34" t="s">
        <v>198</v>
      </c>
      <c r="D459" s="17">
        <f>270+30</f>
        <v>300</v>
      </c>
    </row>
    <row r="460" spans="1:4" x14ac:dyDescent="0.25">
      <c r="A460" s="21" t="s">
        <v>151</v>
      </c>
      <c r="B460" s="21" t="s">
        <v>152</v>
      </c>
      <c r="C460" s="22" t="s">
        <v>255</v>
      </c>
      <c r="D460" s="23"/>
    </row>
    <row r="461" spans="1:4" x14ac:dyDescent="0.25">
      <c r="A461" s="21"/>
      <c r="B461" s="21" t="s">
        <v>195</v>
      </c>
      <c r="C461" s="22" t="s">
        <v>196</v>
      </c>
      <c r="D461" s="23">
        <f t="shared" ref="D461:D462" si="39">D464+D473</f>
        <v>1000</v>
      </c>
    </row>
    <row r="462" spans="1:4" x14ac:dyDescent="0.25">
      <c r="A462" s="21"/>
      <c r="B462" s="21" t="s">
        <v>197</v>
      </c>
      <c r="C462" s="22" t="s">
        <v>198</v>
      </c>
      <c r="D462" s="23">
        <f t="shared" si="39"/>
        <v>1000</v>
      </c>
    </row>
    <row r="463" spans="1:4" x14ac:dyDescent="0.25">
      <c r="A463" s="21" t="s">
        <v>151</v>
      </c>
      <c r="B463" s="21" t="s">
        <v>33</v>
      </c>
      <c r="C463" s="22" t="s">
        <v>34</v>
      </c>
      <c r="D463" s="23"/>
    </row>
    <row r="464" spans="1:4" x14ac:dyDescent="0.25">
      <c r="A464" s="21"/>
      <c r="B464" s="21" t="s">
        <v>195</v>
      </c>
      <c r="C464" s="22" t="s">
        <v>196</v>
      </c>
      <c r="D464" s="23">
        <f t="shared" ref="D464:D465" si="40">D467</f>
        <v>500</v>
      </c>
    </row>
    <row r="465" spans="1:4" x14ac:dyDescent="0.25">
      <c r="A465" s="21"/>
      <c r="B465" s="21" t="s">
        <v>197</v>
      </c>
      <c r="C465" s="22" t="s">
        <v>198</v>
      </c>
      <c r="D465" s="23">
        <f t="shared" si="40"/>
        <v>500</v>
      </c>
    </row>
    <row r="466" spans="1:4" x14ac:dyDescent="0.25">
      <c r="A466" s="21" t="s">
        <v>151</v>
      </c>
      <c r="B466" s="21" t="s">
        <v>145</v>
      </c>
      <c r="C466" s="22" t="s">
        <v>199</v>
      </c>
      <c r="D466" s="23"/>
    </row>
    <row r="467" spans="1:4" x14ac:dyDescent="0.25">
      <c r="A467" s="21"/>
      <c r="B467" s="21" t="s">
        <v>195</v>
      </c>
      <c r="C467" s="22" t="s">
        <v>196</v>
      </c>
      <c r="D467" s="23">
        <f t="shared" ref="D467:D468" si="41">D470</f>
        <v>500</v>
      </c>
    </row>
    <row r="468" spans="1:4" x14ac:dyDescent="0.25">
      <c r="A468" s="21"/>
      <c r="B468" s="21" t="s">
        <v>197</v>
      </c>
      <c r="C468" s="22" t="s">
        <v>198</v>
      </c>
      <c r="D468" s="23">
        <f t="shared" si="41"/>
        <v>500</v>
      </c>
    </row>
    <row r="469" spans="1:4" x14ac:dyDescent="0.25">
      <c r="A469" s="18" t="s">
        <v>151</v>
      </c>
      <c r="B469" s="18" t="s">
        <v>103</v>
      </c>
      <c r="C469" s="5" t="s">
        <v>256</v>
      </c>
      <c r="D469" s="17"/>
    </row>
    <row r="470" spans="1:4" x14ac:dyDescent="0.25">
      <c r="A470" s="18"/>
      <c r="B470" s="33" t="s">
        <v>195</v>
      </c>
      <c r="C470" s="34" t="s">
        <v>196</v>
      </c>
      <c r="D470" s="17">
        <f>450+50</f>
        <v>500</v>
      </c>
    </row>
    <row r="471" spans="1:4" x14ac:dyDescent="0.25">
      <c r="A471" s="18"/>
      <c r="B471" s="33" t="s">
        <v>197</v>
      </c>
      <c r="C471" s="34" t="s">
        <v>198</v>
      </c>
      <c r="D471" s="29">
        <f>450+50</f>
        <v>500</v>
      </c>
    </row>
    <row r="472" spans="1:4" x14ac:dyDescent="0.25">
      <c r="A472" s="21" t="s">
        <v>151</v>
      </c>
      <c r="B472" s="21" t="s">
        <v>130</v>
      </c>
      <c r="C472" s="22" t="s">
        <v>39</v>
      </c>
      <c r="D472" s="23"/>
    </row>
    <row r="473" spans="1:4" x14ac:dyDescent="0.25">
      <c r="A473" s="21"/>
      <c r="B473" s="21" t="s">
        <v>195</v>
      </c>
      <c r="C473" s="22" t="s">
        <v>196</v>
      </c>
      <c r="D473" s="23">
        <f t="shared" ref="D473:D474" si="42">D476</f>
        <v>500</v>
      </c>
    </row>
    <row r="474" spans="1:4" x14ac:dyDescent="0.25">
      <c r="A474" s="21"/>
      <c r="B474" s="21" t="s">
        <v>197</v>
      </c>
      <c r="C474" s="22" t="s">
        <v>198</v>
      </c>
      <c r="D474" s="23">
        <f t="shared" si="42"/>
        <v>500</v>
      </c>
    </row>
    <row r="475" spans="1:4" x14ac:dyDescent="0.25">
      <c r="A475" s="18" t="s">
        <v>151</v>
      </c>
      <c r="B475" s="18" t="s">
        <v>153</v>
      </c>
      <c r="C475" s="5" t="s">
        <v>139</v>
      </c>
      <c r="D475" s="17"/>
    </row>
    <row r="476" spans="1:4" x14ac:dyDescent="0.25">
      <c r="A476" s="18"/>
      <c r="B476" s="33" t="s">
        <v>195</v>
      </c>
      <c r="C476" s="34" t="s">
        <v>196</v>
      </c>
      <c r="D476" s="29">
        <f t="shared" ref="D476:D477" si="43">450+50</f>
        <v>500</v>
      </c>
    </row>
    <row r="477" spans="1:4" x14ac:dyDescent="0.25">
      <c r="A477" s="18"/>
      <c r="B477" s="33" t="s">
        <v>197</v>
      </c>
      <c r="C477" s="34" t="s">
        <v>198</v>
      </c>
      <c r="D477" s="29">
        <f t="shared" si="43"/>
        <v>500</v>
      </c>
    </row>
    <row r="478" spans="1:4" x14ac:dyDescent="0.25">
      <c r="A478" s="36" t="s">
        <v>31</v>
      </c>
      <c r="B478" s="36"/>
      <c r="C478" s="37" t="s">
        <v>154</v>
      </c>
      <c r="D478" s="38"/>
    </row>
    <row r="479" spans="1:4" x14ac:dyDescent="0.25">
      <c r="A479" s="36"/>
      <c r="B479" s="36" t="s">
        <v>195</v>
      </c>
      <c r="C479" s="37" t="s">
        <v>196</v>
      </c>
      <c r="D479" s="38">
        <f t="shared" ref="D479:D480" si="44">D482</f>
        <v>4435</v>
      </c>
    </row>
    <row r="480" spans="1:4" x14ac:dyDescent="0.25">
      <c r="A480" s="36"/>
      <c r="B480" s="36" t="s">
        <v>197</v>
      </c>
      <c r="C480" s="37" t="s">
        <v>198</v>
      </c>
      <c r="D480" s="38">
        <f t="shared" si="44"/>
        <v>4435</v>
      </c>
    </row>
    <row r="481" spans="1:5" x14ac:dyDescent="0.25">
      <c r="A481" s="36" t="s">
        <v>31</v>
      </c>
      <c r="B481" s="36" t="s">
        <v>42</v>
      </c>
      <c r="C481" s="37" t="s">
        <v>203</v>
      </c>
      <c r="D481" s="38"/>
    </row>
    <row r="482" spans="1:5" x14ac:dyDescent="0.25">
      <c r="A482" s="36"/>
      <c r="B482" s="36" t="s">
        <v>195</v>
      </c>
      <c r="C482" s="37" t="s">
        <v>196</v>
      </c>
      <c r="D482" s="38">
        <f t="shared" ref="D482:D483" si="45">D485</f>
        <v>4435</v>
      </c>
    </row>
    <row r="483" spans="1:5" x14ac:dyDescent="0.25">
      <c r="A483" s="36"/>
      <c r="B483" s="36" t="s">
        <v>197</v>
      </c>
      <c r="C483" s="37" t="s">
        <v>198</v>
      </c>
      <c r="D483" s="38">
        <f t="shared" si="45"/>
        <v>4435</v>
      </c>
    </row>
    <row r="484" spans="1:5" x14ac:dyDescent="0.25">
      <c r="A484" s="36" t="s">
        <v>31</v>
      </c>
      <c r="B484" s="36" t="s">
        <v>33</v>
      </c>
      <c r="C484" s="37" t="s">
        <v>34</v>
      </c>
      <c r="D484" s="38"/>
    </row>
    <row r="485" spans="1:5" x14ac:dyDescent="0.25">
      <c r="A485" s="36"/>
      <c r="B485" s="36" t="s">
        <v>195</v>
      </c>
      <c r="C485" s="37" t="s">
        <v>196</v>
      </c>
      <c r="D485" s="38">
        <f t="shared" ref="D485:D486" si="46">D488</f>
        <v>4435</v>
      </c>
    </row>
    <row r="486" spans="1:5" x14ac:dyDescent="0.25">
      <c r="A486" s="36"/>
      <c r="B486" s="36" t="s">
        <v>197</v>
      </c>
      <c r="C486" s="37" t="s">
        <v>198</v>
      </c>
      <c r="D486" s="38">
        <f t="shared" si="46"/>
        <v>4435</v>
      </c>
    </row>
    <row r="487" spans="1:5" ht="25.5" x14ac:dyDescent="0.25">
      <c r="A487" s="36" t="s">
        <v>31</v>
      </c>
      <c r="B487" s="48" t="s">
        <v>116</v>
      </c>
      <c r="C487" s="49" t="s">
        <v>200</v>
      </c>
      <c r="D487" s="39"/>
    </row>
    <row r="488" spans="1:5" x14ac:dyDescent="0.25">
      <c r="A488" s="36"/>
      <c r="B488" s="36" t="s">
        <v>195</v>
      </c>
      <c r="C488" s="37" t="s">
        <v>196</v>
      </c>
      <c r="D488" s="39">
        <f t="shared" ref="D488:D489" si="47">D491</f>
        <v>4435</v>
      </c>
    </row>
    <row r="489" spans="1:5" x14ac:dyDescent="0.25">
      <c r="A489" s="36"/>
      <c r="B489" s="36" t="s">
        <v>197</v>
      </c>
      <c r="C489" s="37" t="s">
        <v>198</v>
      </c>
      <c r="D489" s="39">
        <f t="shared" si="47"/>
        <v>4435</v>
      </c>
    </row>
    <row r="490" spans="1:5" x14ac:dyDescent="0.25">
      <c r="A490" s="36" t="s">
        <v>31</v>
      </c>
      <c r="B490" s="48" t="s">
        <v>155</v>
      </c>
      <c r="C490" s="49" t="s">
        <v>156</v>
      </c>
      <c r="D490" s="39"/>
    </row>
    <row r="491" spans="1:5" x14ac:dyDescent="0.25">
      <c r="A491" s="36"/>
      <c r="B491" s="36" t="s">
        <v>195</v>
      </c>
      <c r="C491" s="37" t="s">
        <v>196</v>
      </c>
      <c r="D491" s="39">
        <f t="shared" ref="D491:D492" si="48">D494</f>
        <v>4435</v>
      </c>
    </row>
    <row r="492" spans="1:5" x14ac:dyDescent="0.25">
      <c r="A492" s="36"/>
      <c r="B492" s="36" t="s">
        <v>197</v>
      </c>
      <c r="C492" s="37" t="s">
        <v>198</v>
      </c>
      <c r="D492" s="39">
        <f t="shared" si="48"/>
        <v>4435</v>
      </c>
    </row>
    <row r="493" spans="1:5" x14ac:dyDescent="0.25">
      <c r="A493" s="18" t="s">
        <v>31</v>
      </c>
      <c r="B493" s="12" t="s">
        <v>157</v>
      </c>
      <c r="C493" s="53" t="s">
        <v>247</v>
      </c>
      <c r="D493" s="73"/>
    </row>
    <row r="494" spans="1:5" x14ac:dyDescent="0.25">
      <c r="A494" s="18"/>
      <c r="B494" s="33" t="s">
        <v>195</v>
      </c>
      <c r="C494" s="34" t="s">
        <v>196</v>
      </c>
      <c r="D494" s="17">
        <v>4435</v>
      </c>
    </row>
    <row r="495" spans="1:5" x14ac:dyDescent="0.25">
      <c r="A495" s="18"/>
      <c r="B495" s="33" t="s">
        <v>197</v>
      </c>
      <c r="C495" s="34" t="s">
        <v>198</v>
      </c>
      <c r="D495" s="29">
        <v>4435</v>
      </c>
    </row>
    <row r="496" spans="1:5" x14ac:dyDescent="0.25">
      <c r="A496" s="18" t="s">
        <v>31</v>
      </c>
      <c r="B496" s="18" t="s">
        <v>158</v>
      </c>
      <c r="C496" s="53" t="s">
        <v>159</v>
      </c>
      <c r="D496" s="73">
        <f>D9-D63</f>
        <v>-113833</v>
      </c>
      <c r="E496" s="96">
        <f>D496+113833</f>
        <v>0</v>
      </c>
    </row>
    <row r="498" spans="2:7" x14ac:dyDescent="0.25">
      <c r="C498" s="9" t="s">
        <v>280</v>
      </c>
    </row>
    <row r="499" spans="2:7" x14ac:dyDescent="0.25">
      <c r="C499" s="9" t="s">
        <v>167</v>
      </c>
      <c r="G499" s="97"/>
    </row>
    <row r="500" spans="2:7" x14ac:dyDescent="0.25">
      <c r="C500" s="9" t="s">
        <v>168</v>
      </c>
      <c r="G500" s="97"/>
    </row>
    <row r="501" spans="2:7" x14ac:dyDescent="0.25">
      <c r="C501" s="9" t="s">
        <v>169</v>
      </c>
      <c r="G501" s="97"/>
    </row>
    <row r="502" spans="2:7" x14ac:dyDescent="0.25">
      <c r="C502" s="9" t="s">
        <v>279</v>
      </c>
      <c r="G502" s="97"/>
    </row>
    <row r="503" spans="2:7" x14ac:dyDescent="0.25">
      <c r="C503" s="9" t="s">
        <v>276</v>
      </c>
      <c r="G503" s="97"/>
    </row>
    <row r="504" spans="2:7" x14ac:dyDescent="0.25">
      <c r="C504" s="9" t="s">
        <v>305</v>
      </c>
      <c r="G504" s="97"/>
    </row>
    <row r="505" spans="2:7" x14ac:dyDescent="0.25">
      <c r="C505" s="10" t="s">
        <v>312</v>
      </c>
      <c r="G505" s="97"/>
    </row>
    <row r="507" spans="2:7" s="83" customFormat="1" ht="15.75" hidden="1" x14ac:dyDescent="0.25">
      <c r="B507" s="98" t="s">
        <v>313</v>
      </c>
    </row>
    <row r="508" spans="2:7" s="83" customFormat="1" ht="18" hidden="1" customHeight="1" x14ac:dyDescent="0.25">
      <c r="B508" s="98" t="s">
        <v>314</v>
      </c>
    </row>
    <row r="509" spans="2:7" s="83" customFormat="1" ht="18" hidden="1" customHeight="1" x14ac:dyDescent="0.25">
      <c r="C509" s="99" t="s">
        <v>315</v>
      </c>
      <c r="D509" s="100" t="s">
        <v>316</v>
      </c>
    </row>
    <row r="510" spans="2:7" s="83" customFormat="1" ht="17.25" hidden="1" customHeight="1" x14ac:dyDescent="0.25">
      <c r="C510" s="99" t="s">
        <v>317</v>
      </c>
      <c r="D510" s="101" t="s">
        <v>318</v>
      </c>
    </row>
    <row r="511" spans="2:7" s="83" customFormat="1" hidden="1" x14ac:dyDescent="0.25"/>
  </sheetData>
  <mergeCells count="2">
    <mergeCell ref="A2:D3"/>
    <mergeCell ref="A5:C5"/>
  </mergeCells>
  <pageMargins left="1.25" right="0.75" top="0.45" bottom="0.4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2020 rectificat</vt:lpstr>
      <vt:lpstr>'BVC 2020 rectificat'!Print_Area</vt:lpstr>
      <vt:lpstr>'BVC 2020 rectificat'!Print_Titles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2020-09-14T06:27:53Z</dcterms:modified>
</cp:coreProperties>
</file>