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ECEA DESKTOP\HG\HG 2015\fond de mediu\varianta AFM\"/>
    </mc:Choice>
  </mc:AlternateContent>
  <bookViews>
    <workbookView xWindow="0" yWindow="0" windowWidth="24000" windowHeight="10425" tabRatio="601"/>
  </bookViews>
  <sheets>
    <sheet name="lista AFM " sheetId="133" r:id="rId1"/>
  </sheets>
  <calcPr calcId="152511"/>
</workbook>
</file>

<file path=xl/calcChain.xml><?xml version="1.0" encoding="utf-8"?>
<calcChain xmlns="http://schemas.openxmlformats.org/spreadsheetml/2006/main">
  <c r="J122" i="133" l="1"/>
  <c r="J120" i="133" s="1"/>
  <c r="J220" i="133" l="1"/>
  <c r="P222" i="133"/>
  <c r="J221" i="133"/>
  <c r="K207" i="133"/>
  <c r="J207" i="133" l="1"/>
  <c r="J74" i="133"/>
  <c r="K76" i="133"/>
  <c r="J70" i="133"/>
  <c r="J329" i="133"/>
  <c r="J306" i="133"/>
  <c r="J223" i="133"/>
  <c r="J222" i="133"/>
  <c r="J208" i="133"/>
  <c r="J121" i="133"/>
  <c r="J103" i="133"/>
  <c r="J102" i="133"/>
  <c r="J93" i="133"/>
  <c r="J92" i="133"/>
  <c r="J77" i="133"/>
  <c r="J76" i="133"/>
  <c r="J35" i="133"/>
  <c r="J14" i="133"/>
  <c r="J13" i="133"/>
  <c r="K34" i="133"/>
  <c r="H331" i="133"/>
  <c r="H330" i="133"/>
  <c r="H329" i="133" s="1"/>
  <c r="K329" i="133"/>
  <c r="G329" i="133"/>
  <c r="F329" i="133"/>
  <c r="E329" i="133"/>
  <c r="D329" i="133"/>
  <c r="C329" i="133"/>
  <c r="G326" i="133"/>
  <c r="H326" i="133" s="1"/>
  <c r="E326" i="133"/>
  <c r="G325" i="133"/>
  <c r="H325" i="133" s="1"/>
  <c r="E325" i="133"/>
  <c r="G321" i="133"/>
  <c r="H321" i="133" s="1"/>
  <c r="E321" i="133"/>
  <c r="G320" i="133"/>
  <c r="H320" i="133" s="1"/>
  <c r="E320" i="133"/>
  <c r="G314" i="133"/>
  <c r="G308" i="133"/>
  <c r="G307" i="133"/>
  <c r="K306" i="133"/>
  <c r="F306" i="133"/>
  <c r="D306" i="133"/>
  <c r="C306" i="133"/>
  <c r="G302" i="133"/>
  <c r="H302" i="133" s="1"/>
  <c r="G301" i="133"/>
  <c r="H301" i="133" s="1"/>
  <c r="H298" i="133"/>
  <c r="G297" i="133"/>
  <c r="H297" i="133" s="1"/>
  <c r="H294" i="133"/>
  <c r="G293" i="133"/>
  <c r="H293" i="133" s="1"/>
  <c r="G288" i="133"/>
  <c r="H288" i="133" s="1"/>
  <c r="G287" i="133"/>
  <c r="H287" i="133" s="1"/>
  <c r="H281" i="133"/>
  <c r="H280" i="133"/>
  <c r="G279" i="133"/>
  <c r="H279" i="133" s="1"/>
  <c r="H278" i="133"/>
  <c r="G275" i="133"/>
  <c r="H275" i="133" s="1"/>
  <c r="G274" i="133"/>
  <c r="H274" i="133" s="1"/>
  <c r="G271" i="133"/>
  <c r="H271" i="133" s="1"/>
  <c r="G270" i="133"/>
  <c r="H270" i="133" s="1"/>
  <c r="G267" i="133"/>
  <c r="H267" i="133" s="1"/>
  <c r="G266" i="133"/>
  <c r="H266" i="133" s="1"/>
  <c r="G261" i="133"/>
  <c r="H261" i="133" s="1"/>
  <c r="G260" i="133"/>
  <c r="H260" i="133" s="1"/>
  <c r="G257" i="133"/>
  <c r="H257" i="133" s="1"/>
  <c r="H256" i="133"/>
  <c r="G252" i="133"/>
  <c r="G251" i="133"/>
  <c r="G246" i="133"/>
  <c r="H242" i="133"/>
  <c r="H241" i="133"/>
  <c r="G236" i="133"/>
  <c r="H236" i="133" s="1"/>
  <c r="G235" i="133"/>
  <c r="H235" i="133" s="1"/>
  <c r="G230" i="133"/>
  <c r="H230" i="133" s="1"/>
  <c r="G229" i="133"/>
  <c r="H229" i="133" s="1"/>
  <c r="H225" i="133"/>
  <c r="H224" i="133"/>
  <c r="K223" i="133"/>
  <c r="F223" i="133"/>
  <c r="E223" i="133"/>
  <c r="D223" i="133"/>
  <c r="C223" i="133"/>
  <c r="K222" i="133"/>
  <c r="F222" i="133"/>
  <c r="E222" i="133"/>
  <c r="D222" i="133"/>
  <c r="C222" i="133"/>
  <c r="G211" i="133"/>
  <c r="H211" i="133" s="1"/>
  <c r="G210" i="133"/>
  <c r="H210" i="133" s="1"/>
  <c r="K208" i="133"/>
  <c r="D208" i="133"/>
  <c r="E208" i="133" s="1"/>
  <c r="C208" i="133"/>
  <c r="D207" i="133"/>
  <c r="E207" i="133" s="1"/>
  <c r="C207" i="133"/>
  <c r="K201" i="133"/>
  <c r="K121" i="133" s="1"/>
  <c r="K200" i="133"/>
  <c r="K120" i="133" s="1"/>
  <c r="F195" i="133"/>
  <c r="F194" i="133"/>
  <c r="F188" i="133"/>
  <c r="F187" i="133"/>
  <c r="F181" i="133"/>
  <c r="F180" i="133"/>
  <c r="F174" i="133"/>
  <c r="F173" i="133"/>
  <c r="F161" i="133"/>
  <c r="F160" i="133"/>
  <c r="F153" i="133"/>
  <c r="F152" i="133"/>
  <c r="F145" i="133"/>
  <c r="C144" i="133"/>
  <c r="F144" i="133" s="1"/>
  <c r="H129" i="133"/>
  <c r="E129" i="133"/>
  <c r="D129" i="133"/>
  <c r="C129" i="133"/>
  <c r="H128" i="133"/>
  <c r="E128" i="133"/>
  <c r="D128" i="133"/>
  <c r="C128" i="133"/>
  <c r="H123" i="133"/>
  <c r="H121" i="133" s="1"/>
  <c r="E123" i="133"/>
  <c r="E121" i="133" s="1"/>
  <c r="D123" i="133"/>
  <c r="D121" i="133" s="1"/>
  <c r="C123" i="133"/>
  <c r="H122" i="133"/>
  <c r="H120" i="133" s="1"/>
  <c r="E122" i="133"/>
  <c r="E120" i="133" s="1"/>
  <c r="D122" i="133"/>
  <c r="D120" i="133" s="1"/>
  <c r="C122" i="133"/>
  <c r="G121" i="133"/>
  <c r="G120" i="133"/>
  <c r="K103" i="133"/>
  <c r="H103" i="133"/>
  <c r="G103" i="133"/>
  <c r="F103" i="133"/>
  <c r="E103" i="133"/>
  <c r="D103" i="133"/>
  <c r="C103" i="133"/>
  <c r="K102" i="133"/>
  <c r="H102" i="133"/>
  <c r="G102" i="133"/>
  <c r="F102" i="133"/>
  <c r="E102" i="133"/>
  <c r="D102" i="133"/>
  <c r="C102" i="133"/>
  <c r="K93" i="133"/>
  <c r="H93" i="133"/>
  <c r="G93" i="133"/>
  <c r="E93" i="133"/>
  <c r="D93" i="133"/>
  <c r="C93" i="133"/>
  <c r="K92" i="133"/>
  <c r="H92" i="133"/>
  <c r="G92" i="133"/>
  <c r="E92" i="133"/>
  <c r="D92" i="133"/>
  <c r="C92" i="133"/>
  <c r="H88" i="133"/>
  <c r="H87" i="133"/>
  <c r="H86" i="133"/>
  <c r="H85" i="133"/>
  <c r="G84" i="133"/>
  <c r="H84" i="133" s="1"/>
  <c r="G83" i="133"/>
  <c r="H83" i="133" s="1"/>
  <c r="G81" i="133"/>
  <c r="H81" i="133" s="1"/>
  <c r="G80" i="133"/>
  <c r="H80" i="133" s="1"/>
  <c r="G79" i="133"/>
  <c r="G78" i="133"/>
  <c r="H78" i="133" s="1"/>
  <c r="K77" i="133"/>
  <c r="F77" i="133"/>
  <c r="E77" i="133"/>
  <c r="D77" i="133"/>
  <c r="C77" i="133"/>
  <c r="F76" i="133"/>
  <c r="E76" i="133"/>
  <c r="D76" i="133"/>
  <c r="C76" i="133"/>
  <c r="K35" i="133"/>
  <c r="H35" i="133"/>
  <c r="G35" i="133"/>
  <c r="F35" i="133"/>
  <c r="E35" i="133"/>
  <c r="D35" i="133"/>
  <c r="C35" i="133"/>
  <c r="H34" i="133"/>
  <c r="G34" i="133"/>
  <c r="F34" i="133"/>
  <c r="E34" i="133"/>
  <c r="D34" i="133"/>
  <c r="C34" i="133"/>
  <c r="H29" i="133"/>
  <c r="E29" i="133"/>
  <c r="D29" i="133"/>
  <c r="C29" i="133"/>
  <c r="H28" i="133"/>
  <c r="E28" i="133"/>
  <c r="D28" i="133"/>
  <c r="C28" i="133"/>
  <c r="H25" i="133"/>
  <c r="F25" i="133"/>
  <c r="F14" i="133" s="1"/>
  <c r="E25" i="133"/>
  <c r="D25" i="133"/>
  <c r="C25" i="133"/>
  <c r="H24" i="133"/>
  <c r="F24" i="133"/>
  <c r="F13" i="133" s="1"/>
  <c r="E24" i="133"/>
  <c r="D24" i="133"/>
  <c r="C24" i="133"/>
  <c r="H21" i="133"/>
  <c r="E21" i="133"/>
  <c r="D21" i="133"/>
  <c r="C21" i="133"/>
  <c r="H20" i="133"/>
  <c r="E20" i="133"/>
  <c r="D20" i="133"/>
  <c r="C20" i="133"/>
  <c r="H19" i="133"/>
  <c r="E19" i="133"/>
  <c r="D19" i="133"/>
  <c r="C19" i="133"/>
  <c r="H18" i="133"/>
  <c r="E18" i="133"/>
  <c r="D18" i="133"/>
  <c r="C18" i="133"/>
  <c r="H16" i="133"/>
  <c r="E16" i="133"/>
  <c r="D16" i="133"/>
  <c r="C16" i="133"/>
  <c r="H15" i="133"/>
  <c r="E15" i="133"/>
  <c r="D15" i="133"/>
  <c r="C15" i="133"/>
  <c r="K14" i="133"/>
  <c r="K13" i="133"/>
  <c r="J334" i="133" l="1"/>
  <c r="H14" i="133"/>
  <c r="G77" i="133"/>
  <c r="F129" i="133"/>
  <c r="J34" i="133"/>
  <c r="J333" i="133" s="1"/>
  <c r="H13" i="133"/>
  <c r="K334" i="133"/>
  <c r="G76" i="133"/>
  <c r="E13" i="133"/>
  <c r="G208" i="133"/>
  <c r="H208" i="133" s="1"/>
  <c r="D13" i="133"/>
  <c r="D333" i="133" s="1"/>
  <c r="D14" i="133"/>
  <c r="D334" i="133" s="1"/>
  <c r="G19" i="133"/>
  <c r="G20" i="133"/>
  <c r="G21" i="133"/>
  <c r="G24" i="133"/>
  <c r="G28" i="133"/>
  <c r="H223" i="133"/>
  <c r="H306" i="133"/>
  <c r="G207" i="133"/>
  <c r="H207" i="133" s="1"/>
  <c r="G15" i="133"/>
  <c r="G16" i="133"/>
  <c r="E14" i="133"/>
  <c r="E334" i="133" s="1"/>
  <c r="G29" i="133"/>
  <c r="H79" i="133"/>
  <c r="H77" i="133" s="1"/>
  <c r="H76" i="133"/>
  <c r="F122" i="133"/>
  <c r="H222" i="133"/>
  <c r="G223" i="133"/>
  <c r="G306" i="133"/>
  <c r="E306" i="133"/>
  <c r="G18" i="133"/>
  <c r="G25" i="133"/>
  <c r="F123" i="133"/>
  <c r="C120" i="133"/>
  <c r="C121" i="133"/>
  <c r="K333" i="133"/>
  <c r="G222" i="133"/>
  <c r="F128" i="133"/>
  <c r="C13" i="133"/>
  <c r="C14" i="133"/>
  <c r="F121" i="133" l="1"/>
  <c r="F334" i="133" s="1"/>
  <c r="E333" i="133"/>
  <c r="H333" i="133"/>
  <c r="F120" i="133"/>
  <c r="F333" i="133" s="1"/>
  <c r="H334" i="133"/>
  <c r="G13" i="133"/>
  <c r="G333" i="133" s="1"/>
  <c r="C334" i="133"/>
  <c r="C333" i="133"/>
  <c r="G14" i="133"/>
  <c r="G334" i="133" s="1"/>
</calcChain>
</file>

<file path=xl/sharedStrings.xml><?xml version="1.0" encoding="utf-8"?>
<sst xmlns="http://schemas.openxmlformats.org/spreadsheetml/2006/main" count="435" uniqueCount="328">
  <si>
    <t>Nr.</t>
  </si>
  <si>
    <t>Crt.</t>
  </si>
  <si>
    <t>REALIZARI</t>
  </si>
  <si>
    <t>BENEFICIAR</t>
  </si>
  <si>
    <t>VALOAREA</t>
  </si>
  <si>
    <t>DENUMIRE OBIECTIV</t>
  </si>
  <si>
    <t>TOTALA</t>
  </si>
  <si>
    <t>CUMULATE</t>
  </si>
  <si>
    <t>TOTAL  din care :</t>
  </si>
  <si>
    <t>definitive</t>
  </si>
  <si>
    <t>pentru</t>
  </si>
  <si>
    <t xml:space="preserve">de </t>
  </si>
  <si>
    <t>realizat</t>
  </si>
  <si>
    <t xml:space="preserve">Conform </t>
  </si>
  <si>
    <t>OBSERVATII</t>
  </si>
  <si>
    <t>Program</t>
  </si>
  <si>
    <t xml:space="preserve">PIF </t>
  </si>
  <si>
    <t>Prin aprobarea finantarii investitiei</t>
  </si>
  <si>
    <t>din Fond Mediu, lucrarea poate</t>
  </si>
  <si>
    <t>fi finalizata si recept. in 2015</t>
  </si>
  <si>
    <t>OM 1580/2008    29.11.2011</t>
  </si>
  <si>
    <t>PIF  dec. 2016</t>
  </si>
  <si>
    <t xml:space="preserve">OM 729/2008        - </t>
  </si>
  <si>
    <t>PIF   dec. 2016</t>
  </si>
  <si>
    <t>OM1672/2009       26.08.2011</t>
  </si>
  <si>
    <t xml:space="preserve">             OM 412/2010          -</t>
  </si>
  <si>
    <t>OM 1170/03.08.2010</t>
  </si>
  <si>
    <t>OM 939/14.11.2014</t>
  </si>
  <si>
    <t>anul inceperii:2010</t>
  </si>
  <si>
    <t>HG 776/2002</t>
  </si>
  <si>
    <t>OM 1382/05.05.2012</t>
  </si>
  <si>
    <t>anul inceperii:2002</t>
  </si>
  <si>
    <t>Ordin M.M.P. nr.55/11.01.2012</t>
  </si>
  <si>
    <t>OM 2263/15.12.2010</t>
  </si>
  <si>
    <t>anul inceperii:2013</t>
  </si>
  <si>
    <t>HG 776/2002 ; HG 1418/18.11.2009</t>
  </si>
  <si>
    <t>HG 1/2003</t>
  </si>
  <si>
    <t>Aviz MMGA 30/2004</t>
  </si>
  <si>
    <t>anul inceperii:2003</t>
  </si>
  <si>
    <t>OM 1280/21.04.2011</t>
  </si>
  <si>
    <t>anul inceperii:-</t>
  </si>
  <si>
    <t xml:space="preserve">apararea frontului de captare a </t>
  </si>
  <si>
    <t>OM 1204/2002; HG 446/2007</t>
  </si>
  <si>
    <t>anul inceperii:2007</t>
  </si>
  <si>
    <t>OM 1564/30.09.2010</t>
  </si>
  <si>
    <t>OMMP 412/29.03.2010</t>
  </si>
  <si>
    <t>anul inceperii:2014</t>
  </si>
  <si>
    <t>OM 1976/19.11.2010</t>
  </si>
  <si>
    <t>anul inceperii:2012</t>
  </si>
  <si>
    <t>OM 121/12.02.1999</t>
  </si>
  <si>
    <t>HG 165/2012</t>
  </si>
  <si>
    <t>anul inceperii: 2007</t>
  </si>
  <si>
    <t xml:space="preserve">a municipiului Roman (front de </t>
  </si>
  <si>
    <t>HG 534/06.1996</t>
  </si>
  <si>
    <t>anul inceperii:1996</t>
  </si>
  <si>
    <t>OMMP 1382/05.05.2012</t>
  </si>
  <si>
    <t>OM  55/11.01.2012</t>
  </si>
  <si>
    <t>OM 2465/21.10.2013</t>
  </si>
  <si>
    <t>se finalizeaza</t>
  </si>
  <si>
    <t>obiect din</t>
  </si>
  <si>
    <t xml:space="preserve">cadrul </t>
  </si>
  <si>
    <t>obiectivului</t>
  </si>
  <si>
    <t>H.G. Nr. 1300 / 2000  si  H.G. Nr. 1417 / 2009                Anul  inceperii  2006                                             P.I.F.  Anul  2016</t>
  </si>
  <si>
    <t>H.G. Nr. 1262 / 2004  Calamitati  Naturale                 Anul  Inceperii  2004                                                     P . I . F .  2015</t>
  </si>
  <si>
    <t>obiectivul  de</t>
  </si>
  <si>
    <t>investitii  si</t>
  </si>
  <si>
    <t>se scoate din</t>
  </si>
  <si>
    <t>lista</t>
  </si>
  <si>
    <t>H.G.  Nr. 1262 / 2004  Calamitati  Naturale                Anul  Inceperi  2004                                                                           P.I.F.  Anul  2014</t>
  </si>
  <si>
    <t>H.G.  Nr. 1262 / 2004  Calamitati  Naturale  si  H.G. Nr. 576 / 16.06.2010                               Anul  Inceperi  2004                                                                           P.I.F.  Anul  2016</t>
  </si>
  <si>
    <t>Ordinul  Ministrului  Nr. 19 / 2003               Anul  inceperii  2008                                               P.I.F.  Anul  2015</t>
  </si>
  <si>
    <t>H.G. reg. urgenta calamitati Nr. 986 / 2006 si H.G. 1443 / 2006            Anul  inceperii  2006         P.I.F.  Anul  2014</t>
  </si>
  <si>
    <t xml:space="preserve">suma </t>
  </si>
  <si>
    <t>mentionata</t>
  </si>
  <si>
    <t>este numai</t>
  </si>
  <si>
    <t>finalizarea</t>
  </si>
  <si>
    <t>acumularii</t>
  </si>
  <si>
    <t>H.G.  in regim urgenta calamitati Nr. 534 / 1996           Anul  inceperii  1996                                                  P.I.F.  Anul  2016</t>
  </si>
  <si>
    <t>Decizie  A.N.A.R.  Nr. 552 / 19 . 11 . 2009           Anul  inceperii   2011                                            P.I.F.  Anul  2014</t>
  </si>
  <si>
    <t>Decizie  A.N.A.R.  Nr. 554 / 19 . 11 . 2009          Anul  inceperi  2011                                                P.I.F.  Anul  2014</t>
  </si>
  <si>
    <t>Refacerea  Barajului  de  priza  de  la  Bilciuresti , Judetul  Dambovita</t>
  </si>
  <si>
    <t>H.G. Regim urgenta calamitati Nr. 1052 / 2005    H.G. 446 / 2007     H.G. 32 / 2012                    Anul  inceperii  2005                                                             P.I.F.  Anul  2016</t>
  </si>
  <si>
    <t>PIF 2016</t>
  </si>
  <si>
    <t>Aducerea la clasa de importanţă</t>
  </si>
  <si>
    <t xml:space="preserve">corespunzatoare a lucrărilor de </t>
  </si>
  <si>
    <t>HG 4431/2004</t>
  </si>
  <si>
    <t>HG 903/2007</t>
  </si>
  <si>
    <t>(HG 833/2008)</t>
  </si>
  <si>
    <t>Investitie noua pentru care contractul de Sevicii de supraveghere tehnica este in procedura de atribuire.</t>
  </si>
  <si>
    <t>propunere buget 2015 :  INV/C+M  2200/2158</t>
  </si>
  <si>
    <t>Decret 12/1984,</t>
  </si>
  <si>
    <t>Hot.C.M. 243/1985 / An incepere 1987</t>
  </si>
  <si>
    <t>PIF  : decembrie 2020</t>
  </si>
  <si>
    <t>H.G. 526/1198;   O.M.119/1999;</t>
  </si>
  <si>
    <t>Aviz CTE94/2008 MMDD   / An incepere :1999</t>
  </si>
  <si>
    <t>H.G. 374/2002;</t>
  </si>
  <si>
    <t>Aviz CTE 74/2008 MMDD</t>
  </si>
  <si>
    <t>O.M. 1204/24.12.2002(anexa5)   /An incepere : 2002</t>
  </si>
  <si>
    <t>PIF  : decembrie 2018</t>
  </si>
  <si>
    <t>O.M.1408/04.11.2008; An incepere : 2005</t>
  </si>
  <si>
    <t>PIF  : decembrie 2017</t>
  </si>
  <si>
    <t>OM 3979/05.12.2012 / An incepere 2008</t>
  </si>
  <si>
    <t>OM  729/19.06.2008</t>
  </si>
  <si>
    <t>PIF  : decembrie 2016</t>
  </si>
  <si>
    <t>HG 661/1997; HG 446/2007  / An incepere : 1998</t>
  </si>
  <si>
    <t>HG 446/2007  / An incepere : 2008</t>
  </si>
  <si>
    <t xml:space="preserve">îndiguire pe râul Prut în zona </t>
  </si>
  <si>
    <t>H.G nr. 446/2007</t>
  </si>
  <si>
    <t>incepere executie; 22.04.2008</t>
  </si>
  <si>
    <t>P.I.F. cf Lista inv/2015: an 2017</t>
  </si>
  <si>
    <t>Echipament baraj</t>
  </si>
  <si>
    <t>Partial</t>
  </si>
  <si>
    <t>PIF</t>
  </si>
  <si>
    <t>Oportunitatea  realizarii  lucrarilor  la  Ob. 4  - Consolidare  Priza  Buriasi  deriva  din  necesitatea  de  reabilitare  a  prizei  existente</t>
  </si>
  <si>
    <t>pentru  asigurarea  in  conditii  de  siguranta  in  exploatare  precum  si  pentru  aducerea  in  parametri  proiectati , alimentarea  cu</t>
  </si>
  <si>
    <t xml:space="preserve">apa  a  Vaii  Sticlariei  prin  derivarea  debitului  Q = 1,50  mc / s  necesar  ecologizarii  celor  4 ( patru )  lacuri - Sticlariei , Balteni , </t>
  </si>
  <si>
    <t>Scrovistea  si  Tiganesti . Pentru  Lacurile  Tiganesti  si  Sticlariei  lucrarile  au  fost  executate  si  receptionate , fiind  necesar</t>
  </si>
  <si>
    <t>continuarea  lucrarilor  de  C + M  pentru  Barajele  Balteni  si  Scrovistea  pentru  amenajare  si  punere  in  siguranta . Cu  suma  de</t>
  </si>
  <si>
    <t>8.500.000  Lei  in  anul  2015  pot  fi  finalizate  si  inchise  obiectele  mai  sus  mentionate  si  solutionata  problema  RA. - A.P.P.S..</t>
  </si>
  <si>
    <t>inundatiilor  in  anul  2015  a  Localitatii  Aninoasa , unde  se  impune  si  finalizarea  pragului  de  fund . In  anul  2015  pentru  suma</t>
  </si>
  <si>
    <t xml:space="preserve"> Este  necesara  continuarea  lucrarilor  pentru  scoaterea  de  sub  pericolul</t>
  </si>
  <si>
    <t>de  2.250 mii  Lei , obiectivul  poate  fi  finalizat  in  totalitate , inchis  si  scos  din  lista .</t>
  </si>
  <si>
    <t>inundatiilor  in  anul  2015  a  Localitatii  Cosesti , solicitand  suma  de  5.000.000  Lei .</t>
  </si>
  <si>
    <t>Este  necesara  continuarea  lucrarilor  pentru  scoaterea  de  sub  pericolul</t>
  </si>
  <si>
    <t>BUGET+ BDCE</t>
  </si>
  <si>
    <t>BUGET</t>
  </si>
  <si>
    <t>BUGET+ FOND MEDIU</t>
  </si>
  <si>
    <t>Q asigurare 5% zona rurala
DG reactualizat aprobat cf. HG 28/2008 la data de 31.12.2013;
Lucrarile aprobate prin HG 986/2006 si 1443/2006 au fost executate si receptionate iar prin OM 396/2007 au fost aprobati indicatorii tehnico economici pentru continuarea lucrarilor cu un grad de asigurare de 5% pentru zona rurala, lucrari care au fost atacate si nefinalizate din lipsa de fonduri bugetare. Datorita viiturilor repetate a fost intocmit PV de calamitate nr. 1262/2013 de catre Comitetul Judetean pentru Situatii de Urgenta Bistrita Nasaud.
Daca nu se continua lucrarile exista riscul periclitarii sau chiar al deteriorarii totale a lucrarilor executate pana in prezent  Buget+Fond Mediu</t>
  </si>
  <si>
    <t>Q asigurare 5% zona rurala;
DG reactualizat aprobat cf. HG 28/2008 la data de 31.12.2013;
Daca nu se continua lucrarile exista riscul periclitarii sau chiar al deteriorarii totale a lucrarilor executate pana in prezent  BUGET</t>
  </si>
  <si>
    <t xml:space="preserve">Q asigurare 5% zona rurala
DG reactualizat aprobat cf. HG 28/2008 la data de 31.2.2013;
Daca nu se continua lucrarile exista riscul periclitarii sau chiar al deteriorarii totale a lucrarilor executate pana in prezent BUGET
</t>
  </si>
  <si>
    <t xml:space="preserve">Q asigurare 5% zona rurala;
DG reactualizat aprobat cf. HG 28/2008 la data de 31.12.2013;
Daca nu se continua lucrarile exista riscul periclitarii sau chiar al deteriorarii totale a lucrarilor executate pana in prezent B
</t>
  </si>
  <si>
    <t xml:space="preserve">
Q asigurare 5% zona rurala;
DG reactualizat aprobat cf. HG 28/2008 la data de 31.12.2013;
Daca nu se continua lucrarile exista riscul periclitarii sau chiar al deteriorarii totale a lucrarilor executate pana in prezent  BUGET
</t>
  </si>
  <si>
    <t>Bugetul de Stat</t>
  </si>
  <si>
    <t>Fondul de mediu</t>
  </si>
  <si>
    <t>din alocatii bugetare</t>
  </si>
  <si>
    <t xml:space="preserve"> reparatii masca baraj in anul 2015</t>
  </si>
  <si>
    <t>acumulare Lesu- 27 mil.mc- capacitate totala</t>
  </si>
  <si>
    <t>BENY ALEX</t>
  </si>
  <si>
    <t>Aquaproiect</t>
  </si>
  <si>
    <t>SELINA+Grup Hidrocon</t>
  </si>
  <si>
    <t>Aquaprociv</t>
  </si>
  <si>
    <t>TEHNODOMUS</t>
  </si>
  <si>
    <t>SOCOT</t>
  </si>
  <si>
    <t>Aquacon</t>
  </si>
  <si>
    <t>Repcon</t>
  </si>
  <si>
    <t>GAVELLA</t>
  </si>
  <si>
    <t>GAVELA</t>
  </si>
  <si>
    <t>REPCON</t>
  </si>
  <si>
    <t xml:space="preserve">Aquaproiect </t>
  </si>
  <si>
    <t>LAURENTIU H</t>
  </si>
  <si>
    <t>HAMMERLEMN</t>
  </si>
  <si>
    <t xml:space="preserve">SELINA </t>
  </si>
  <si>
    <t>KPOINT Tg. Mures</t>
  </si>
  <si>
    <t>IZOREP Tg. Mures</t>
  </si>
  <si>
    <t>Consitrans</t>
  </si>
  <si>
    <t>LESCACI</t>
  </si>
  <si>
    <t>GECOROM</t>
  </si>
  <si>
    <t>Proiect Design Serv</t>
  </si>
  <si>
    <t>FORCONCID</t>
  </si>
  <si>
    <t>DIMAR</t>
  </si>
  <si>
    <t>PENTACO</t>
  </si>
  <si>
    <t>Concifor Buzau</t>
  </si>
  <si>
    <t>Grup Hidrocon</t>
  </si>
  <si>
    <t>CONIZ CONSTRUCT</t>
  </si>
  <si>
    <t>HIDROPROIECT Design</t>
  </si>
  <si>
    <t>SC ASA Energy Proiect</t>
  </si>
  <si>
    <t>APASCO</t>
  </si>
  <si>
    <t>CONPRIF+HIDROCON</t>
  </si>
  <si>
    <t>licitatie</t>
  </si>
  <si>
    <t>C.H. IASI</t>
  </si>
  <si>
    <t>VEGA</t>
  </si>
  <si>
    <t>Ecprod</t>
  </si>
  <si>
    <t>VICOVCONSTRUCT</t>
  </si>
  <si>
    <t>Vega 93</t>
  </si>
  <si>
    <t>SC CONEXTRUST</t>
  </si>
  <si>
    <t>SC EXPERCO ISPIF</t>
  </si>
  <si>
    <t>C.H. Iasi</t>
  </si>
  <si>
    <t>CH Iasi</t>
  </si>
  <si>
    <t>VEGA 93</t>
  </si>
  <si>
    <t>Aquaproiect Iasi</t>
  </si>
  <si>
    <t>ARGOS</t>
  </si>
  <si>
    <t>COMBETON Iasi</t>
  </si>
  <si>
    <t>2015-2017</t>
  </si>
  <si>
    <t>Consolidare si reprofilare rau Timis pe sector Lugoj-frontiera Serbia, jud. Timis</t>
  </si>
  <si>
    <t>Amenajarea râului Niraj amonte de acumularea Valea, județul Mureş</t>
  </si>
  <si>
    <t>Amenajare râu Argeş aval acumulare Piteşti, mal drept, în zona cartierului Prundu Mic - judeţul Argeş  HG 932/2014</t>
  </si>
  <si>
    <t>A. B .A. BANAT TOTAL  din care :</t>
  </si>
  <si>
    <t>A. B .A. OLT TOTAL  din care :</t>
  </si>
  <si>
    <t>A. B. A.  PRUT - BARLAD TOTAL  din care :</t>
  </si>
  <si>
    <t>A. B .A. Dobrogea Litoral TOTAL  din care :</t>
  </si>
  <si>
    <t xml:space="preserve">TOTAL  ANAR </t>
  </si>
  <si>
    <t>Valoare finanțare</t>
  </si>
  <si>
    <t>în anul</t>
  </si>
  <si>
    <t>în perioada</t>
  </si>
  <si>
    <r>
      <t xml:space="preserve">S-a solicitat alocarea sumei de 200.000 lei in Lista de Surse proprii pentru plata partiala P.T. si achizitionare terenuri. Valoarea necesara pentru P.I.F. este o valoare estimativa (conform S.F. reactualizat). Nu sunt achizitionate contractele de executie si supraveghere tehnica lucrari; </t>
    </r>
    <r>
      <rPr>
        <b/>
        <sz val="11"/>
        <rFont val="Arial"/>
        <family val="2"/>
        <charset val="238"/>
      </rPr>
      <t>sursa de finantare pana in prezent: Bugetul de Stat, Fondul pentru Mediu si Surse Proprii</t>
    </r>
  </si>
  <si>
    <r>
      <t xml:space="preserve">Valoare necesara pentru finalizare lucrari; </t>
    </r>
    <r>
      <rPr>
        <b/>
        <sz val="11"/>
        <rFont val="Arial"/>
        <family val="2"/>
        <charset val="238"/>
      </rPr>
      <t xml:space="preserve">sursa de finantare pana in prezent: Bugetul de Stat </t>
    </r>
  </si>
  <si>
    <r>
      <t xml:space="preserve">Valoare estimata conform S.F. aprobat pentru intocmire P.T. si achizitionare contracte de executie si supraveghere tehnica lucrari; </t>
    </r>
    <r>
      <rPr>
        <b/>
        <sz val="11"/>
        <rFont val="Arial"/>
        <family val="2"/>
        <charset val="238"/>
      </rPr>
      <t>sursa de finantare pana in prezent: Bugetul de Stat</t>
    </r>
  </si>
  <si>
    <r>
      <t xml:space="preserve">Valoare necesara pentru finalizarea lucrarilor. Este necesara valoarea de 185.000 lei de la Bugetul de stat pentru obtinere terenuri; </t>
    </r>
    <r>
      <rPr>
        <b/>
        <sz val="11"/>
        <rFont val="Arial"/>
        <family val="2"/>
        <charset val="238"/>
      </rPr>
      <t>sursa de finantare pana in prezent: Bugetul de stat pentru etapa a II a</t>
    </r>
  </si>
  <si>
    <r>
      <t xml:space="preserve"> In urma procedurii de licitatie s-a incheiat contractul pe rest de executat nr. 23/12.03.2013 si pana in prezent nu s-au alocat fonduri. In cazul nealocarii de fonduri conform recomandarilor Camerei de Conturi  Bacau, contractul trebuia reziliat. Valoarea solicitata este necesara pentru executia si finalizarea obiectului:"Punere in siguranta baraj si decolmatare lac Solca" pentru a se asigura alimentarea cu apa a orasului Solca; </t>
    </r>
    <r>
      <rPr>
        <b/>
        <sz val="11"/>
        <rFont val="Arial"/>
        <family val="2"/>
        <charset val="238"/>
      </rPr>
      <t>sursa de finantare pana in prezent: Bugetul de Stat</t>
    </r>
  </si>
  <si>
    <r>
      <t xml:space="preserve"> In urma procedurii de licitatie s-a incheiat contractul de executie pe rest de executat nr. 25/10.04.2013 si pana in prezent nu s-au alocat fonduri. In cazul nealocarii de fonduri conform recomandarilor Camerei de Conturi  Bacau contractul trebuia reziliat. Valoarea solicitata este necesara pentru executia lucrarilor la obiectul: Amenajare albie rau Dorna la Dorna Candrenilor; </t>
    </r>
    <r>
      <rPr>
        <b/>
        <sz val="11"/>
        <rFont val="Arial"/>
        <family val="2"/>
        <charset val="238"/>
      </rPr>
      <t>sursa de finantare pana in prezent: Bugetul de Stat</t>
    </r>
  </si>
  <si>
    <r>
      <t xml:space="preserve">S-a incheiat contractul de executie lucrari nr. 188/ 20.11.2013 si nu s-au alocat fonduri pe perioada de valabilitate a contractului. In cazul nealocarii de fonduri conform recomandarilor Camerei de Conturi  Bacau contractul trebuia reziliat. Valoarea solicitata este necesara pentru finalizarea lucrarilor. Este necesara valoarea de 24.000 lei de la Bugetul de stat pentru obtinere terenuri; </t>
    </r>
    <r>
      <rPr>
        <b/>
        <sz val="11"/>
        <rFont val="Arial"/>
        <family val="2"/>
        <charset val="238"/>
      </rPr>
      <t>sursa de finantare pana in prezent: Bugetul de Stat</t>
    </r>
  </si>
  <si>
    <r>
      <t xml:space="preserve">Dupa reactualizarea SF si intocmire PT pe rest de executat s-a finalizat licitatia de executie pe rest de executat si s-a incheiat contractul de lucrari nr. 176/15.10.2013. Nu s-au alocat fonduri pe perioada de valabilitate a contractului. In cazul nealocarii de fonduri conform recomandarilor Camerei de Conturi  Bacau contractul trebuie reziliat; </t>
    </r>
    <r>
      <rPr>
        <b/>
        <sz val="11"/>
        <rFont val="Arial"/>
        <family val="2"/>
        <charset val="238"/>
      </rPr>
      <t>sursa de finantare pana in prezent: Fondul de Dezvoltare si Bugetul de Stat</t>
    </r>
  </si>
  <si>
    <r>
      <t xml:space="preserve">In urma procedurii de licitatie s-a incheiat contractul de executie lucrari nr. 201/ 12.09.2014 si nu s-au alocat fonduri pe perioada de valabilitate a contractului. In cazul nealocarii de fonduri se va rezilia contractul de executie lucrari conform recomandarilor Camerei de Conturi Bacau contractul trebuie reziliat; </t>
    </r>
    <r>
      <rPr>
        <b/>
        <sz val="11"/>
        <rFont val="Arial"/>
        <family val="2"/>
        <charset val="238"/>
      </rPr>
      <t>sursa de finantare pana in prezent: Bugetul de Stat</t>
    </r>
  </si>
  <si>
    <r>
      <t xml:space="preserve">Valoare necesara pentru finalizarea lucrarilor; sursa de finantare pana in prezent: </t>
    </r>
    <r>
      <rPr>
        <b/>
        <sz val="11"/>
        <rFont val="Arial"/>
        <family val="2"/>
        <charset val="238"/>
      </rPr>
      <t xml:space="preserve">Bugetul de Stat si F.S.U.E. </t>
    </r>
  </si>
  <si>
    <r>
      <t xml:space="preserve">Valoare necesara pentru finalizarea lucrarilor ; </t>
    </r>
    <r>
      <rPr>
        <b/>
        <sz val="11"/>
        <rFont val="Arial"/>
        <family val="2"/>
        <charset val="238"/>
      </rPr>
      <t>sursa de finantare pana in prezent: Bugetul de Stat pentru etapa a II a</t>
    </r>
  </si>
  <si>
    <r>
      <t xml:space="preserve">Valoare necesara pentru finalizarea lucrarilor. Este necesara valoarea de 40.000 lei de la Bugetul de stat pentru obtinere terenuri; </t>
    </r>
    <r>
      <rPr>
        <b/>
        <sz val="11"/>
        <rFont val="Arial"/>
        <family val="2"/>
        <charset val="238"/>
      </rPr>
      <t>sursa de finantare pana in prezent: Bugetul de Stat si Fondul pentru Mediu</t>
    </r>
  </si>
  <si>
    <r>
      <t xml:space="preserve">Valoare necesara pentru finalizarea lucrarilor; </t>
    </r>
    <r>
      <rPr>
        <b/>
        <sz val="11"/>
        <rFont val="Arial"/>
        <family val="2"/>
        <charset val="238"/>
      </rPr>
      <t>sursa de finantare pana in prezent: Bugetul de Stat</t>
    </r>
  </si>
  <si>
    <r>
      <t xml:space="preserve">Valoare necesara pentru executia lucrarilor la obiectul 5: "Poduri si subtraversari conducta gaze"; </t>
    </r>
    <r>
      <rPr>
        <b/>
        <sz val="11"/>
        <rFont val="Arial"/>
        <family val="2"/>
        <charset val="238"/>
      </rPr>
      <t>sursa de finantare pana in prezent: Fondul de Dezvoltare, Bugetul de Stat si Fondul pentru Mediu</t>
    </r>
  </si>
  <si>
    <r>
      <t>Valoare necesara pentru finalizare lucrari;</t>
    </r>
    <r>
      <rPr>
        <b/>
        <sz val="11"/>
        <rFont val="Arial"/>
        <family val="2"/>
        <charset val="238"/>
      </rPr>
      <t xml:space="preserve"> sursa de finantare pana in prezent: Bugetul de Stat si Fondul pentru Mediu</t>
    </r>
  </si>
  <si>
    <r>
      <t xml:space="preserve">Valoare estimata conform S.F. aprobat pentru achizitionarea contractelor de supraveghere tehnica si executie lucrari: </t>
    </r>
    <r>
      <rPr>
        <b/>
        <sz val="11"/>
        <rFont val="Arial"/>
        <family val="2"/>
        <charset val="238"/>
      </rPr>
      <t>sursa de finantare pana in prezent: Bugetul de Stat</t>
    </r>
  </si>
  <si>
    <r>
      <t xml:space="preserve">Valoare estimata conform S.F. aprobat pentru achizitionarea contractelor de supraveghere tehnica si executie lucrari; </t>
    </r>
    <r>
      <rPr>
        <b/>
        <sz val="11"/>
        <rFont val="Arial"/>
        <family val="2"/>
        <charset val="238"/>
      </rPr>
      <t>sursa de finantare pana in prezent: Bugetul de Stat</t>
    </r>
  </si>
  <si>
    <r>
      <t xml:space="preserve">Valoare necesara pentru executie si finalizare lucrari; </t>
    </r>
    <r>
      <rPr>
        <b/>
        <sz val="11"/>
        <rFont val="Arial"/>
        <family val="2"/>
        <charset val="238"/>
      </rPr>
      <t>sursa de finantare pana in prezent: Bugetul de Stat si Surse Proprii</t>
    </r>
  </si>
  <si>
    <t xml:space="preserve"> valoare finanțare</t>
  </si>
  <si>
    <t>Total</t>
  </si>
  <si>
    <t>din care:</t>
  </si>
  <si>
    <t>mii lei</t>
  </si>
  <si>
    <t xml:space="preserve">Amenajare râul Someșul Mare în zona localitatea Nimigea de Jos, județul Bistrița Năsăud
</t>
  </si>
  <si>
    <t xml:space="preserve">Amenajare Valea Sindrești în localitatea Dănești, județul Maramureș
</t>
  </si>
  <si>
    <t>LISTA OBIECTIVELOR DE INVESTIȚII PROPUSE PENTRU FINANȚARE DIN FONDUL DE MEDIU ÎN PERIOADA 2015-2017</t>
  </si>
  <si>
    <t>Regularizare pârâu Sărăsău în localitatea Sărăsău,județul Maramureș</t>
  </si>
  <si>
    <t xml:space="preserve">Amenajarea râului Cavnic în localitatea Copalnic Mănăștur, județul Maramureș
</t>
  </si>
  <si>
    <t>Amenajare Valea Mărgăuta,  județul  Cluj</t>
  </si>
  <si>
    <t>Amenajare Valea Nimăiești, județul Bihor</t>
  </si>
  <si>
    <t>Amenajare  Valea Mare la Târnova, județul Arad</t>
  </si>
  <si>
    <t>Acumulare nepermanentă Ginta, pe râul Crișul Negru, județul Bihor</t>
  </si>
  <si>
    <t>Lucrări pentru înlăturarea efectelor calamităților naturale produse în b.h.</t>
  </si>
  <si>
    <t xml:space="preserve"> Barcău în perioada 14 - 16 iunie 1997, județele Bihor și Sălaj</t>
  </si>
  <si>
    <t>Amenajarea și reabilitarea ecologică a râului</t>
  </si>
  <si>
    <t>Crișul Repede, județul Bihor</t>
  </si>
  <si>
    <t>Punerea în siguranță a acumulării Leșu, județul Bihor</t>
  </si>
  <si>
    <t>Punerea în siguranță a digului de apărare pe râul Mureș mal drept Nădlac-Seitin, județul Arad</t>
  </si>
  <si>
    <t>Regularizare pârâu Boz și afluenți în zona localității  Branișca, județul Hunedoara</t>
  </si>
  <si>
    <t>Regularizare râu Cugir amonte și aval de localitatea Vinerea, județul Alba</t>
  </si>
  <si>
    <t>Apărări de maluri pe pârâul Magheruș la Toplița, județul Harghita</t>
  </si>
  <si>
    <t>Regularizare și consolidare de mal pe pârâul Ohaba, pe sectorul Ohaba-Ponor și Ponor, județul Hunedoara</t>
  </si>
  <si>
    <t xml:space="preserve">Regularizarea pârâului Dognecea în </t>
  </si>
  <si>
    <t>aval de baraj Dognecea Mare, județul Caraș-Severin</t>
  </si>
  <si>
    <t>Regularizare pârâu Hința la Govora, județul Vâlcea</t>
  </si>
  <si>
    <t>Regularizare pârâu  Otasau pe sectorul</t>
  </si>
  <si>
    <t>Bărbătești - Frâncești, județul  Vâlcea</t>
  </si>
  <si>
    <t>Amenajare pârâu Baraolt pe sectorul</t>
  </si>
  <si>
    <t>Biborțeni, confluență râu Olt, jud Covasna</t>
  </si>
  <si>
    <t>Amenajare și regularizare pârâu Ialomicioara II, în zona comunei Runcu, județul Dâmbovița</t>
  </si>
  <si>
    <t xml:space="preserve">Amenajare Valea Botiza și Valea Sasu în localitatea Botiza, județul Maramureș
</t>
  </si>
  <si>
    <t>A. B .A.  SOMEȘ-TISA TOTAL  din care :</t>
  </si>
  <si>
    <t>A. B .A.CRIȘURI TOTAL  din care :</t>
  </si>
  <si>
    <t>Acumulare Mihăileni pe râul Crișul Alb,  județul Hunedoara</t>
  </si>
  <si>
    <t xml:space="preserve">Lucrări pentru înlăturarea efectelor calamităților naturale produse în b.h. Crișul Negru,  județul  Bihor  </t>
  </si>
  <si>
    <t>Amenajare râul Crișul Repede, județul Bihor</t>
  </si>
  <si>
    <t>A. B .A. MUREȘ TOTAL  din care :</t>
  </si>
  <si>
    <t>Regularizare și apărări de mal pe pârâu</t>
  </si>
  <si>
    <t xml:space="preserve">Cașin in localitatea Plăieșii de Jos, jud. Harghita </t>
  </si>
  <si>
    <t>Amanajări  pe  Valea  Sticlăriei , Județul  Ilfov</t>
  </si>
  <si>
    <t>Amenajare  râu  Brătia îintre  localitățile  Berevoiești  și  Bălilești , Județul  Argeș</t>
  </si>
  <si>
    <t>Amenajare  rau  Bughea  între  localitățile  Bughea  de  Jos  și  Capul  Piscului , Județul  Argeș</t>
  </si>
  <si>
    <t>Regularizare  râu  Vedea  în  localitățile  afectate  de  inundații ( Tătulesti , Colonești , Bărăști , Jugaru , Braniște ) , Județul  Olt</t>
  </si>
  <si>
    <t xml:space="preserve">Amenajare  râul  Doamnei  pentru  apărarea  împotriva  inundațiilor  în  localitățile  Corbi , Domnești , Pietroșani ,  Județul  Argeș </t>
  </si>
  <si>
    <t>Regularizare  râu  Burdea  în  localitatea  Beuca , Județul  Teleorman</t>
  </si>
  <si>
    <t>Amenajare  împotriva  inundațiilor  a  râurilor  Teleorman , Cotmeana , Vedea , Vedița  în  zona  localităților  afectate ( Tătărești , Țigănești , Colonești , Coatești ) , Județele  Argeș , Olt  și  Teleorman .</t>
  </si>
  <si>
    <t>Regularizare  și  consolidare  maluri  râu  Vedița  în  localitatea  Vedea , Judeâul  Argeș</t>
  </si>
  <si>
    <t>Regularizare  râu  Neajlov  pe  tronsonul Crevedia  Mare - Iepurești  în  vederea asigurării  capacității  de  transport  a  albiei , Județul  Giurgiu</t>
  </si>
  <si>
    <t>A. B .A. Buzău-Ialomița TOTAL  din care :</t>
  </si>
  <si>
    <t xml:space="preserve">Lucrări de atenuare a viiturilor pe pârâul </t>
  </si>
  <si>
    <t xml:space="preserve">Dâmbu amonte de municipiul Ploiești, </t>
  </si>
  <si>
    <t>județul Prahova</t>
  </si>
  <si>
    <t>Amenajare albie râu Siret la A.I.Cuza,</t>
  </si>
  <si>
    <t xml:space="preserve">Lucrări de regularizare a pârâului </t>
  </si>
  <si>
    <t xml:space="preserve">Sucevița și a afluenților, pe tronsonul </t>
  </si>
  <si>
    <t>Apărare mal drept râu Siret pentru apărarea frontului</t>
  </si>
  <si>
    <t>Amenajarea albiei râurilor Siret și Moldova</t>
  </si>
  <si>
    <t xml:space="preserve">Solca și a afluenților, pe tronsonul </t>
  </si>
  <si>
    <t xml:space="preserve">Solca-Arbore și decolmatare la </t>
  </si>
  <si>
    <t xml:space="preserve">Amenajare râu Dorna pe sectorul </t>
  </si>
  <si>
    <t>Regularizare pârâu Ruda la Dornești,</t>
  </si>
  <si>
    <t xml:space="preserve">Amenajare râu Moldova pentru </t>
  </si>
  <si>
    <t xml:space="preserve">municipiului Suceava la Berchisești, </t>
  </si>
  <si>
    <t>județul Suceava</t>
  </si>
  <si>
    <t>Regularizare albie pârâu Hangu la</t>
  </si>
  <si>
    <t>Amenajare râu Milcov în zona Odobești-</t>
  </si>
  <si>
    <t xml:space="preserve">Regularizare și apărări de mal pârâu </t>
  </si>
  <si>
    <t>Regularizarea râu Bistrița amonte</t>
  </si>
  <si>
    <t>Punere în siguranță baraj priză</t>
  </si>
  <si>
    <t>Amenajare râu Cracău la Slobozia,</t>
  </si>
  <si>
    <t xml:space="preserve">Refacerea amenajării râului Moldova </t>
  </si>
  <si>
    <t xml:space="preserve">în zona sursei de alimentare cu apă </t>
  </si>
  <si>
    <t>Regularizare și apărare de maluri  râu Moldova</t>
  </si>
  <si>
    <t xml:space="preserve">Consolidare talveg albie râu Săbasa în </t>
  </si>
  <si>
    <t>Refacerea capacității de tranzitare a acumulării</t>
  </si>
  <si>
    <t>lac de redresare aval captare UHE Bacău II</t>
  </si>
  <si>
    <t xml:space="preserve">Carja, județul Vaslui                     </t>
  </si>
  <si>
    <t xml:space="preserve">Îndiguire râu  Prut în sectorul </t>
  </si>
  <si>
    <t>Albița - Fălciu, județul Vaslui</t>
  </si>
  <si>
    <t>Reabilitare dig râu Prut în incinta</t>
  </si>
  <si>
    <t>Brateșu de Jos, județul Galați</t>
  </si>
  <si>
    <t xml:space="preserve">Supraînălțare dig mal stâng râu </t>
  </si>
  <si>
    <t>Jijia amonte, confluența cu râul</t>
  </si>
  <si>
    <t xml:space="preserve"> Prut, județul Iași</t>
  </si>
  <si>
    <t xml:space="preserve">Amenajare râu Prut în zona </t>
  </si>
  <si>
    <t xml:space="preserve">localității Petrești, județul Iași </t>
  </si>
  <si>
    <t xml:space="preserve">Punerea în siguranță a barajului </t>
  </si>
  <si>
    <t>Iezer, județul Călărași</t>
  </si>
  <si>
    <t>A . B . A .   ARGEȘ - VEDEA TOTAL  din  care :</t>
  </si>
  <si>
    <t>Amenajare și regularizare pârâu Bizdidel în zona comunei Bezdead și oraș Pucioasa, județul Dâmbovița</t>
  </si>
  <si>
    <t>județul  Iași</t>
  </si>
  <si>
    <t>Sucevița - Volovăț, județul Suceava</t>
  </si>
  <si>
    <t>de captare al comunei Dumbraveni, județul  Suceava</t>
  </si>
  <si>
    <t>la Roman, județul  Neamț (etapa a II a)</t>
  </si>
  <si>
    <t>acumularea Solca, județul  Suceava</t>
  </si>
  <si>
    <t>județul  Suceava (etapa a II a)</t>
  </si>
  <si>
    <t>Poiana Stampei - Vatra Dornei,județul  Suceava</t>
  </si>
  <si>
    <t>Hangu,etapa a II a, județul  Neamț</t>
  </si>
  <si>
    <t>Câmpineanca, județul  Vrancea</t>
  </si>
  <si>
    <t>Remezeu,com. Vicovu de Jos, județul  Suceava (etapa II a)</t>
  </si>
  <si>
    <t>județul  Bacau</t>
  </si>
  <si>
    <t>comuna Borca, județul  Neamț</t>
  </si>
  <si>
    <t>județul Neamț</t>
  </si>
  <si>
    <t>pod DJ 156B Buhuși Blăgești, județul Bacău</t>
  </si>
  <si>
    <t>Mihoveni, județul Suceava</t>
  </si>
  <si>
    <t xml:space="preserve">Lucrări de apărare împotriva inundațiilor în Bazinul Hidrografic Tatlageacul Mic și Tatlageacul Mare, județul Constanța </t>
  </si>
  <si>
    <t>la Drăgușeni, comuna Drăgușeni, județul  Suceava</t>
  </si>
  <si>
    <t>captare Pildești), județul  Neamț</t>
  </si>
  <si>
    <t>Regularizare pârâu Bertea în localităţile Bertea şi Aluniş, judeţul Prahova</t>
  </si>
  <si>
    <t>Recalibrare şi consolidare albie râu Bălăneasa, sector pod rutier din localitatea Pârscov – confluenţă râu Buzău, judeţul Buzău</t>
  </si>
  <si>
    <t xml:space="preserve">Anexă </t>
  </si>
  <si>
    <t>Regularizare râu Vedea, în zona localității Bragadiru,  județul Teleorman</t>
  </si>
  <si>
    <t>Regularizare și îndiguire râu Clănița în comuna Gălăteni, judeţul Teleorman</t>
  </si>
  <si>
    <t>Regularizare râu Glavacioc și Sericu și baraj Furculești în zona orașului Videle, județul Teleorman</t>
  </si>
  <si>
    <t>A. B .A. SIRET  BACĂU TOTAL  din care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</si>
</sst>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29" x14ac:knownFonts="1">
    <font>
      <sz val="10"/>
      <name val="Arial"/>
    </font>
    <font>
      <b/>
      <sz val="10"/>
      <name val="Arial"/>
      <family val="2"/>
    </font>
    <font>
      <b/>
      <sz val="12"/>
      <name val="Arial"/>
      <family val="2"/>
    </font>
    <font>
      <b/>
      <sz val="9"/>
      <name val="Arial"/>
      <family val="2"/>
    </font>
    <font>
      <sz val="9"/>
      <name val="Arial"/>
      <family val="2"/>
    </font>
    <font>
      <b/>
      <sz val="11"/>
      <name val="Arial"/>
      <family val="2"/>
    </font>
    <font>
      <sz val="10"/>
      <name val="Arial"/>
      <family val="2"/>
    </font>
    <font>
      <sz val="11"/>
      <name val="Arial"/>
      <family val="2"/>
    </font>
    <font>
      <b/>
      <sz val="10"/>
      <name val="Arial"/>
      <family val="2"/>
      <charset val="238"/>
    </font>
    <font>
      <b/>
      <u/>
      <sz val="10"/>
      <name val="Arial"/>
      <family val="2"/>
      <charset val="238"/>
    </font>
    <font>
      <sz val="10"/>
      <name val="Arial"/>
      <family val="2"/>
      <charset val="238"/>
    </font>
    <font>
      <i/>
      <sz val="10"/>
      <name val="Arial"/>
      <family val="2"/>
      <charset val="238"/>
    </font>
    <font>
      <sz val="10"/>
      <name val="Times New Roman"/>
      <family val="1"/>
      <charset val="238"/>
    </font>
    <font>
      <u/>
      <sz val="8"/>
      <name val="Arial"/>
      <family val="2"/>
    </font>
    <font>
      <sz val="8"/>
      <name val="Arial"/>
      <family val="2"/>
    </font>
    <font>
      <sz val="7"/>
      <name val="Arial"/>
      <family val="2"/>
    </font>
    <font>
      <u/>
      <sz val="7"/>
      <name val="Arial"/>
      <family val="2"/>
    </font>
    <font>
      <b/>
      <sz val="11"/>
      <name val="Arial"/>
      <family val="2"/>
      <charset val="238"/>
    </font>
    <font>
      <b/>
      <u/>
      <sz val="11"/>
      <name val="Arial"/>
      <family val="2"/>
      <charset val="238"/>
    </font>
    <font>
      <u/>
      <sz val="11"/>
      <name val="Arial"/>
      <family val="2"/>
      <charset val="238"/>
    </font>
    <font>
      <sz val="11"/>
      <name val="Arial"/>
      <family val="2"/>
      <charset val="238"/>
    </font>
    <font>
      <u/>
      <sz val="11"/>
      <name val="Arial"/>
      <family val="2"/>
    </font>
    <font>
      <sz val="11"/>
      <name val="Times New Roman"/>
      <family val="1"/>
      <charset val="238"/>
    </font>
    <font>
      <i/>
      <sz val="11"/>
      <name val="Arial"/>
      <family val="2"/>
      <charset val="238"/>
    </font>
    <font>
      <b/>
      <u/>
      <sz val="11"/>
      <name val="Arial"/>
      <family val="2"/>
    </font>
    <font>
      <i/>
      <sz val="10"/>
      <color theme="1"/>
      <name val="Arial"/>
      <family val="2"/>
      <charset val="238"/>
    </font>
    <font>
      <i/>
      <sz val="10"/>
      <color rgb="FFFF0000"/>
      <name val="Arial"/>
      <family val="2"/>
      <charset val="238"/>
    </font>
    <font>
      <sz val="11"/>
      <color rgb="FFFF0000"/>
      <name val="Arial"/>
      <family val="2"/>
    </font>
    <font>
      <sz val="10"/>
      <color theme="1"/>
      <name val="Arial"/>
      <family val="2"/>
      <charset val="238"/>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CCECFF"/>
        <bgColor indexed="64"/>
      </patternFill>
    </fill>
    <fill>
      <patternFill patternType="solid">
        <fgColor theme="0" tint="-4.9989318521683403E-2"/>
        <bgColor indexed="64"/>
      </patternFill>
    </fill>
  </fills>
  <borders count="39">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4">
    <xf numFmtId="0" fontId="0" fillId="0" borderId="0"/>
    <xf numFmtId="0" fontId="6" fillId="0" borderId="0"/>
    <xf numFmtId="0" fontId="6" fillId="0" borderId="0"/>
    <xf numFmtId="0" fontId="6" fillId="0" borderId="0"/>
  </cellStyleXfs>
  <cellXfs count="418">
    <xf numFmtId="0" fontId="0" fillId="0" borderId="0" xfId="0"/>
    <xf numFmtId="0" fontId="5" fillId="0" borderId="0" xfId="0" applyFont="1" applyBorder="1" applyAlignment="1">
      <alignment horizontal="center"/>
    </xf>
    <xf numFmtId="0" fontId="5" fillId="0" borderId="0" xfId="0" applyFont="1" applyBorder="1" applyAlignment="1">
      <alignment horizontal="left"/>
    </xf>
    <xf numFmtId="0" fontId="8" fillId="0" borderId="0" xfId="0" applyFont="1"/>
    <xf numFmtId="3" fontId="9" fillId="5" borderId="0" xfId="0" applyNumberFormat="1" applyFont="1" applyFill="1" applyBorder="1" applyAlignment="1">
      <alignment horizontal="right"/>
    </xf>
    <xf numFmtId="3" fontId="8" fillId="5" borderId="0" xfId="0" applyNumberFormat="1" applyFont="1" applyFill="1" applyBorder="1" applyAlignment="1">
      <alignment horizontal="right"/>
    </xf>
    <xf numFmtId="0" fontId="8" fillId="5" borderId="0" xfId="0" applyFont="1" applyFill="1" applyBorder="1"/>
    <xf numFmtId="3" fontId="8" fillId="2" borderId="0" xfId="0" applyNumberFormat="1" applyFont="1" applyFill="1" applyBorder="1" applyAlignment="1">
      <alignment horizontal="center"/>
    </xf>
    <xf numFmtId="3" fontId="25" fillId="0" borderId="0" xfId="0" applyNumberFormat="1" applyFont="1" applyBorder="1" applyAlignment="1">
      <alignment horizontal="center"/>
    </xf>
    <xf numFmtId="3" fontId="6" fillId="0" borderId="0" xfId="0" applyNumberFormat="1" applyFont="1" applyBorder="1" applyAlignment="1">
      <alignment horizontal="center" vertical="center" wrapText="1"/>
    </xf>
    <xf numFmtId="0" fontId="13" fillId="6" borderId="1" xfId="0" applyFont="1" applyFill="1" applyBorder="1" applyAlignment="1">
      <alignment horizontal="center"/>
    </xf>
    <xf numFmtId="0" fontId="14" fillId="6" borderId="2" xfId="0" applyFont="1" applyFill="1" applyBorder="1" applyAlignment="1">
      <alignment horizontal="center"/>
    </xf>
    <xf numFmtId="3" fontId="14" fillId="6" borderId="3" xfId="0" applyNumberFormat="1" applyFont="1" applyFill="1" applyBorder="1" applyAlignment="1">
      <alignment horizontal="center"/>
    </xf>
    <xf numFmtId="0" fontId="14" fillId="6" borderId="4" xfId="0" applyFont="1" applyFill="1" applyBorder="1" applyAlignment="1">
      <alignment horizontal="center"/>
    </xf>
    <xf numFmtId="0" fontId="13" fillId="6" borderId="2" xfId="0" applyFont="1" applyFill="1" applyBorder="1" applyAlignment="1">
      <alignment horizontal="center"/>
    </xf>
    <xf numFmtId="0" fontId="14" fillId="6" borderId="5" xfId="0" applyFont="1" applyFill="1" applyBorder="1" applyAlignment="1">
      <alignment horizontal="center"/>
    </xf>
    <xf numFmtId="0" fontId="13" fillId="6" borderId="4" xfId="0" applyFont="1" applyFill="1" applyBorder="1" applyAlignment="1">
      <alignment horizontal="center"/>
    </xf>
    <xf numFmtId="0" fontId="13" fillId="6" borderId="2" xfId="0" applyFont="1" applyFill="1" applyBorder="1" applyAlignment="1">
      <alignment horizontal="center" wrapText="1"/>
    </xf>
    <xf numFmtId="0" fontId="14" fillId="6" borderId="2" xfId="0" applyFont="1" applyFill="1" applyBorder="1" applyAlignment="1">
      <alignment horizontal="center" vertical="top"/>
    </xf>
    <xf numFmtId="0" fontId="14" fillId="6" borderId="3" xfId="0" applyFont="1" applyFill="1" applyBorder="1" applyAlignment="1">
      <alignment horizontal="center"/>
    </xf>
    <xf numFmtId="0" fontId="14" fillId="6" borderId="6" xfId="0" applyFont="1" applyFill="1" applyBorder="1" applyAlignment="1">
      <alignment horizontal="center"/>
    </xf>
    <xf numFmtId="0" fontId="14" fillId="6" borderId="2" xfId="0" applyFont="1" applyFill="1" applyBorder="1" applyAlignment="1">
      <alignment horizontal="center" wrapText="1"/>
    </xf>
    <xf numFmtId="0" fontId="14" fillId="6" borderId="0" xfId="0" applyFont="1" applyFill="1" applyBorder="1" applyAlignment="1">
      <alignment horizontal="center" wrapText="1"/>
    </xf>
    <xf numFmtId="0" fontId="13" fillId="0" borderId="1" xfId="0" applyFont="1" applyFill="1" applyBorder="1" applyAlignment="1">
      <alignment horizontal="center"/>
    </xf>
    <xf numFmtId="0" fontId="14" fillId="0" borderId="2" xfId="0" applyFont="1" applyFill="1" applyBorder="1" applyAlignment="1">
      <alignment horizontal="center"/>
    </xf>
    <xf numFmtId="0" fontId="15" fillId="6" borderId="2" xfId="0" applyFont="1" applyFill="1" applyBorder="1" applyAlignment="1">
      <alignment horizontal="center" wrapText="1"/>
    </xf>
    <xf numFmtId="0" fontId="13" fillId="0" borderId="2" xfId="0" applyFont="1" applyFill="1" applyBorder="1" applyAlignment="1">
      <alignment horizontal="center"/>
    </xf>
    <xf numFmtId="0" fontId="14" fillId="6" borderId="2" xfId="0" applyFont="1" applyFill="1" applyBorder="1" applyAlignment="1">
      <alignment horizontal="center" vertical="top" wrapText="1"/>
    </xf>
    <xf numFmtId="0" fontId="14" fillId="0" borderId="2" xfId="0" applyFont="1" applyFill="1" applyBorder="1" applyAlignment="1">
      <alignment horizontal="center" vertical="top"/>
    </xf>
    <xf numFmtId="0" fontId="14" fillId="6" borderId="4" xfId="0" applyFont="1" applyFill="1" applyBorder="1" applyAlignment="1">
      <alignment horizontal="center" wrapText="1"/>
    </xf>
    <xf numFmtId="0" fontId="14" fillId="6" borderId="3" xfId="0" applyFont="1" applyFill="1" applyBorder="1" applyAlignment="1">
      <alignment horizontal="center" wrapText="1"/>
    </xf>
    <xf numFmtId="0" fontId="13" fillId="0" borderId="4" xfId="0" applyFont="1" applyFill="1" applyBorder="1" applyAlignment="1">
      <alignment horizontal="center"/>
    </xf>
    <xf numFmtId="0" fontId="14" fillId="0" borderId="1" xfId="0" applyFont="1" applyFill="1" applyBorder="1" applyAlignment="1">
      <alignment horizontal="center"/>
    </xf>
    <xf numFmtId="0" fontId="16" fillId="6" borderId="2" xfId="0" applyFont="1" applyFill="1" applyBorder="1" applyAlignment="1">
      <alignment horizontal="center" wrapText="1"/>
    </xf>
    <xf numFmtId="0" fontId="14" fillId="6" borderId="1" xfId="0" applyFont="1" applyFill="1" applyBorder="1" applyAlignment="1">
      <alignment horizontal="center"/>
    </xf>
    <xf numFmtId="3" fontId="13" fillId="6" borderId="2" xfId="0" applyNumberFormat="1" applyFont="1" applyFill="1" applyBorder="1" applyAlignment="1">
      <alignment horizontal="center"/>
    </xf>
    <xf numFmtId="0" fontId="0" fillId="0" borderId="7" xfId="0" applyBorder="1"/>
    <xf numFmtId="0" fontId="14" fillId="6" borderId="6" xfId="0" applyFont="1" applyFill="1" applyBorder="1" applyAlignment="1">
      <alignment horizontal="center" wrapText="1"/>
    </xf>
    <xf numFmtId="0" fontId="14" fillId="0" borderId="8" xfId="0" applyFont="1" applyFill="1" applyBorder="1" applyAlignment="1">
      <alignment horizontal="center"/>
    </xf>
    <xf numFmtId="3" fontId="6" fillId="3" borderId="6" xfId="0" applyNumberFormat="1" applyFont="1" applyFill="1" applyBorder="1" applyAlignment="1">
      <alignment horizontal="center" vertical="center" wrapText="1"/>
    </xf>
    <xf numFmtId="3" fontId="25" fillId="0" borderId="6" xfId="0" applyNumberFormat="1" applyFont="1" applyBorder="1" applyAlignment="1">
      <alignment horizontal="center"/>
    </xf>
    <xf numFmtId="3" fontId="11" fillId="0" borderId="6" xfId="0" applyNumberFormat="1" applyFont="1" applyBorder="1" applyAlignment="1">
      <alignment horizontal="center"/>
    </xf>
    <xf numFmtId="3" fontId="12" fillId="0" borderId="6" xfId="0" applyNumberFormat="1" applyFont="1" applyBorder="1" applyAlignment="1">
      <alignment wrapText="1"/>
    </xf>
    <xf numFmtId="3" fontId="26" fillId="0" borderId="6" xfId="0" applyNumberFormat="1" applyFont="1" applyBorder="1" applyAlignment="1">
      <alignment horizontal="center"/>
    </xf>
    <xf numFmtId="3" fontId="10" fillId="3" borderId="6" xfId="0" applyNumberFormat="1" applyFont="1" applyFill="1" applyBorder="1" applyAlignment="1">
      <alignment horizontal="left"/>
    </xf>
    <xf numFmtId="3" fontId="9" fillId="5" borderId="6" xfId="0" applyNumberFormat="1" applyFont="1" applyFill="1" applyBorder="1" applyAlignment="1">
      <alignment horizontal="right"/>
    </xf>
    <xf numFmtId="3" fontId="8" fillId="5" borderId="6" xfId="0" applyNumberFormat="1" applyFont="1" applyFill="1" applyBorder="1" applyAlignment="1">
      <alignment horizontal="right"/>
    </xf>
    <xf numFmtId="0" fontId="13" fillId="0" borderId="6" xfId="0" applyFont="1" applyFill="1" applyBorder="1" applyAlignment="1">
      <alignment horizontal="center"/>
    </xf>
    <xf numFmtId="0" fontId="14" fillId="0" borderId="6" xfId="0" applyFont="1" applyFill="1" applyBorder="1" applyAlignment="1">
      <alignment horizontal="center"/>
    </xf>
    <xf numFmtId="0" fontId="14" fillId="6" borderId="6" xfId="0" applyFont="1" applyFill="1" applyBorder="1" applyAlignment="1">
      <alignment horizontal="center" vertical="top" wrapText="1"/>
    </xf>
    <xf numFmtId="0" fontId="13" fillId="0" borderId="8" xfId="0" applyFont="1" applyFill="1" applyBorder="1" applyAlignment="1">
      <alignment horizontal="center"/>
    </xf>
    <xf numFmtId="0" fontId="14" fillId="6" borderId="6" xfId="0" applyFont="1" applyFill="1" applyBorder="1" applyAlignment="1">
      <alignment horizontal="center" vertical="top"/>
    </xf>
    <xf numFmtId="0" fontId="10" fillId="0" borderId="6" xfId="0" applyFont="1" applyBorder="1"/>
    <xf numFmtId="0" fontId="10" fillId="0" borderId="6" xfId="0" applyFont="1" applyBorder="1" applyAlignment="1">
      <alignment horizontal="center"/>
    </xf>
    <xf numFmtId="0" fontId="13" fillId="6" borderId="8" xfId="0" applyFont="1" applyFill="1" applyBorder="1" applyAlignment="1">
      <alignment horizontal="center"/>
    </xf>
    <xf numFmtId="0" fontId="13" fillId="6" borderId="6" xfId="0" applyFont="1" applyFill="1" applyBorder="1" applyAlignment="1">
      <alignment horizontal="center"/>
    </xf>
    <xf numFmtId="0" fontId="27" fillId="0" borderId="0" xfId="0" applyFont="1" applyBorder="1" applyAlignment="1">
      <alignment horizontal="center"/>
    </xf>
    <xf numFmtId="3" fontId="10" fillId="0" borderId="0" xfId="3" applyNumberFormat="1" applyFont="1" applyFill="1" applyBorder="1" applyAlignment="1">
      <alignment horizontal="left" vertical="center"/>
    </xf>
    <xf numFmtId="0" fontId="14" fillId="0" borderId="0" xfId="0" applyFont="1" applyFill="1" applyBorder="1" applyAlignment="1">
      <alignment horizontal="center"/>
    </xf>
    <xf numFmtId="0" fontId="10" fillId="0" borderId="9" xfId="0" applyFont="1" applyBorder="1"/>
    <xf numFmtId="0" fontId="14" fillId="6" borderId="5" xfId="0" applyFont="1" applyFill="1" applyBorder="1" applyAlignment="1">
      <alignment horizontal="center" wrapText="1"/>
    </xf>
    <xf numFmtId="0" fontId="13" fillId="6" borderId="7" xfId="0" applyFont="1" applyFill="1" applyBorder="1" applyAlignment="1">
      <alignment horizontal="center"/>
    </xf>
    <xf numFmtId="0" fontId="13" fillId="6" borderId="6" xfId="0" applyFont="1" applyFill="1" applyBorder="1" applyAlignment="1">
      <alignment horizontal="center" wrapText="1"/>
    </xf>
    <xf numFmtId="0" fontId="14" fillId="6" borderId="9" xfId="0" applyFont="1" applyFill="1" applyBorder="1" applyAlignment="1">
      <alignment horizontal="center" wrapText="1"/>
    </xf>
    <xf numFmtId="0" fontId="5" fillId="0" borderId="6" xfId="0" applyFont="1" applyBorder="1" applyAlignment="1">
      <alignment horizontal="center"/>
    </xf>
    <xf numFmtId="14" fontId="5" fillId="0" borderId="6" xfId="0" applyNumberFormat="1" applyFont="1" applyBorder="1" applyAlignment="1">
      <alignment horizontal="center"/>
    </xf>
    <xf numFmtId="0" fontId="2" fillId="4" borderId="6" xfId="0" applyFont="1" applyFill="1" applyBorder="1" applyAlignment="1">
      <alignment horizontal="center"/>
    </xf>
    <xf numFmtId="3" fontId="8" fillId="5" borderId="10" xfId="0" applyNumberFormat="1" applyFont="1" applyFill="1" applyBorder="1" applyAlignment="1">
      <alignment horizontal="right"/>
    </xf>
    <xf numFmtId="0" fontId="10" fillId="0" borderId="9" xfId="0" applyFont="1" applyBorder="1" applyAlignment="1">
      <alignment horizontal="center" vertical="top" wrapText="1"/>
    </xf>
    <xf numFmtId="3" fontId="10" fillId="6" borderId="9" xfId="0" applyNumberFormat="1" applyFont="1" applyFill="1" applyBorder="1" applyAlignment="1"/>
    <xf numFmtId="3" fontId="10" fillId="6" borderId="11" xfId="0" applyNumberFormat="1" applyFont="1" applyFill="1" applyBorder="1" applyAlignment="1"/>
    <xf numFmtId="0" fontId="13" fillId="0" borderId="7" xfId="0" applyFont="1" applyFill="1" applyBorder="1" applyAlignment="1">
      <alignment horizontal="center"/>
    </xf>
    <xf numFmtId="3" fontId="14" fillId="6" borderId="6" xfId="0" applyNumberFormat="1" applyFont="1" applyFill="1" applyBorder="1" applyAlignment="1">
      <alignment horizontal="center" wrapText="1"/>
    </xf>
    <xf numFmtId="3" fontId="12" fillId="0" borderId="6" xfId="0" applyNumberFormat="1" applyFont="1" applyBorder="1" applyAlignment="1">
      <alignment horizontal="left" vertical="center" wrapText="1"/>
    </xf>
    <xf numFmtId="3" fontId="12" fillId="0" borderId="10" xfId="0" applyNumberFormat="1" applyFont="1" applyBorder="1" applyAlignment="1">
      <alignment horizontal="left" vertical="center" wrapText="1"/>
    </xf>
    <xf numFmtId="3" fontId="26" fillId="0" borderId="10" xfId="0" applyNumberFormat="1" applyFont="1" applyBorder="1" applyAlignment="1">
      <alignment horizontal="center"/>
    </xf>
    <xf numFmtId="3" fontId="11" fillId="0" borderId="9" xfId="0" applyNumberFormat="1" applyFont="1" applyBorder="1" applyAlignment="1">
      <alignment horizontal="center"/>
    </xf>
    <xf numFmtId="3" fontId="25" fillId="0" borderId="11" xfId="0" applyNumberFormat="1" applyFont="1" applyBorder="1" applyAlignment="1">
      <alignment horizontal="center"/>
    </xf>
    <xf numFmtId="3" fontId="11" fillId="0" borderId="6" xfId="0" applyNumberFormat="1" applyFont="1" applyBorder="1" applyAlignment="1">
      <alignment horizontal="center" vertical="center"/>
    </xf>
    <xf numFmtId="3" fontId="28" fillId="0" borderId="6" xfId="0" applyNumberFormat="1" applyFont="1" applyBorder="1" applyAlignment="1">
      <alignment horizontal="left"/>
    </xf>
    <xf numFmtId="3" fontId="25" fillId="0" borderId="9" xfId="0" applyNumberFormat="1" applyFont="1" applyBorder="1" applyAlignment="1">
      <alignment vertical="center"/>
    </xf>
    <xf numFmtId="3" fontId="25" fillId="0" borderId="9" xfId="0" applyNumberFormat="1" applyFont="1" applyBorder="1" applyAlignment="1">
      <alignment horizontal="center"/>
    </xf>
    <xf numFmtId="3" fontId="25" fillId="0" borderId="10" xfId="0" applyNumberFormat="1" applyFont="1" applyBorder="1" applyAlignment="1">
      <alignment horizontal="center"/>
    </xf>
    <xf numFmtId="0" fontId="14" fillId="0" borderId="5" xfId="0" applyFont="1" applyFill="1" applyBorder="1" applyAlignment="1">
      <alignment horizontal="center"/>
    </xf>
    <xf numFmtId="3" fontId="10" fillId="0" borderId="6" xfId="0" applyNumberFormat="1" applyFont="1" applyBorder="1" applyAlignment="1">
      <alignment horizontal="center" vertical="center" wrapText="1"/>
    </xf>
    <xf numFmtId="3" fontId="10" fillId="0" borderId="9" xfId="0" applyNumberFormat="1" applyFont="1" applyBorder="1" applyAlignment="1">
      <alignment horizontal="center" vertical="center" wrapText="1"/>
    </xf>
    <xf numFmtId="3" fontId="6" fillId="0" borderId="8" xfId="0" applyNumberFormat="1" applyFont="1" applyFill="1" applyBorder="1" applyAlignment="1">
      <alignment horizontal="center" vertical="center" wrapText="1"/>
    </xf>
    <xf numFmtId="0" fontId="14" fillId="0" borderId="6" xfId="0" applyFont="1" applyFill="1" applyBorder="1" applyAlignment="1">
      <alignment horizontal="center" vertical="top"/>
    </xf>
    <xf numFmtId="3" fontId="14" fillId="6" borderId="6" xfId="0" applyNumberFormat="1" applyFont="1" applyFill="1" applyBorder="1" applyAlignment="1">
      <alignment horizontal="center" vertical="top"/>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6" xfId="0" applyFont="1" applyBorder="1" applyAlignment="1">
      <alignment horizontal="center" vertical="center" wrapText="1"/>
    </xf>
    <xf numFmtId="0" fontId="14" fillId="0" borderId="9" xfId="0" applyFont="1" applyFill="1" applyBorder="1" applyAlignment="1">
      <alignment horizontal="center"/>
    </xf>
    <xf numFmtId="0" fontId="10" fillId="0" borderId="11" xfId="0" applyFont="1" applyBorder="1" applyAlignment="1">
      <alignment horizontal="center" vertical="center" wrapText="1"/>
    </xf>
    <xf numFmtId="0" fontId="14" fillId="0" borderId="4" xfId="0" applyFont="1" applyFill="1" applyBorder="1" applyAlignment="1">
      <alignment horizontal="center"/>
    </xf>
    <xf numFmtId="3" fontId="10" fillId="3" borderId="9" xfId="0" applyNumberFormat="1"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3" fontId="10" fillId="3" borderId="6" xfId="0" applyNumberFormat="1" applyFont="1" applyFill="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8" fillId="5" borderId="6" xfId="0" applyFont="1" applyFill="1" applyBorder="1"/>
    <xf numFmtId="0" fontId="13" fillId="0" borderId="12" xfId="0" applyFont="1" applyFill="1" applyBorder="1" applyAlignment="1">
      <alignment horizontal="center"/>
    </xf>
    <xf numFmtId="0" fontId="10" fillId="0" borderId="10" xfId="0" applyFont="1" applyBorder="1" applyAlignment="1">
      <alignment horizontal="center"/>
    </xf>
    <xf numFmtId="0" fontId="14" fillId="6" borderId="9" xfId="0" applyFont="1" applyFill="1" applyBorder="1" applyAlignment="1">
      <alignment horizontal="center"/>
    </xf>
    <xf numFmtId="0" fontId="10" fillId="0" borderId="9" xfId="0" applyFont="1" applyBorder="1" applyAlignment="1">
      <alignment horizontal="center"/>
    </xf>
    <xf numFmtId="3" fontId="14" fillId="6" borderId="9" xfId="0" applyNumberFormat="1" applyFont="1" applyFill="1" applyBorder="1" applyAlignment="1">
      <alignment horizontal="center" vertical="top"/>
    </xf>
    <xf numFmtId="3" fontId="13" fillId="6" borderId="6" xfId="0" applyNumberFormat="1" applyFont="1" applyFill="1" applyBorder="1" applyAlignment="1">
      <alignment horizontal="center" vertical="top"/>
    </xf>
    <xf numFmtId="0" fontId="0" fillId="7" borderId="6" xfId="0" applyFill="1" applyBorder="1"/>
    <xf numFmtId="0" fontId="1" fillId="6" borderId="16" xfId="0" applyFont="1" applyFill="1" applyBorder="1" applyAlignment="1">
      <alignment horizontal="center"/>
    </xf>
    <xf numFmtId="3" fontId="1" fillId="6" borderId="16" xfId="0" applyNumberFormat="1" applyFont="1" applyFill="1" applyBorder="1" applyAlignment="1">
      <alignment horizontal="center"/>
    </xf>
    <xf numFmtId="0" fontId="3" fillId="6" borderId="0" xfId="0" applyFont="1" applyFill="1"/>
    <xf numFmtId="0" fontId="4" fillId="6" borderId="0" xfId="0" applyFont="1" applyFill="1"/>
    <xf numFmtId="0" fontId="5" fillId="6" borderId="0" xfId="0" applyFont="1" applyFill="1" applyBorder="1" applyAlignment="1">
      <alignment horizontal="left"/>
    </xf>
    <xf numFmtId="0" fontId="5" fillId="6" borderId="0" xfId="0" applyFont="1" applyFill="1" applyBorder="1" applyAlignment="1">
      <alignment horizontal="center"/>
    </xf>
    <xf numFmtId="0" fontId="6" fillId="6" borderId="0" xfId="0" applyFont="1" applyFill="1"/>
    <xf numFmtId="0" fontId="1" fillId="6" borderId="0" xfId="0" applyFont="1" applyFill="1" applyAlignment="1">
      <alignment horizontal="right"/>
    </xf>
    <xf numFmtId="0" fontId="6" fillId="6" borderId="0" xfId="0" applyFont="1" applyFill="1" applyAlignment="1">
      <alignment horizontal="right"/>
    </xf>
    <xf numFmtId="0" fontId="5" fillId="6" borderId="0" xfId="0" applyFont="1" applyFill="1" applyBorder="1" applyAlignment="1">
      <alignment horizontal="right"/>
    </xf>
    <xf numFmtId="0" fontId="1" fillId="6" borderId="16" xfId="0" applyFont="1" applyFill="1" applyBorder="1" applyAlignment="1">
      <alignment horizontal="right"/>
    </xf>
    <xf numFmtId="0" fontId="7" fillId="6" borderId="0" xfId="0" applyFont="1" applyFill="1" applyBorder="1" applyAlignment="1">
      <alignment horizontal="right"/>
    </xf>
    <xf numFmtId="0" fontId="3" fillId="6" borderId="15" xfId="0" applyFont="1" applyFill="1" applyBorder="1" applyAlignment="1">
      <alignment horizontal="center"/>
    </xf>
    <xf numFmtId="3" fontId="3" fillId="6" borderId="15" xfId="0" applyNumberFormat="1" applyFont="1" applyFill="1" applyBorder="1" applyAlignment="1">
      <alignment horizontal="right"/>
    </xf>
    <xf numFmtId="0" fontId="6" fillId="6" borderId="15" xfId="0" applyFont="1" applyFill="1" applyBorder="1"/>
    <xf numFmtId="0" fontId="0" fillId="0" borderId="0" xfId="0" applyAlignment="1">
      <alignment horizontal="left"/>
    </xf>
    <xf numFmtId="0" fontId="5" fillId="6" borderId="0" xfId="0" applyFont="1" applyFill="1" applyBorder="1" applyAlignment="1"/>
    <xf numFmtId="3" fontId="6" fillId="0" borderId="6" xfId="0" applyNumberFormat="1" applyFont="1" applyFill="1" applyBorder="1" applyAlignment="1">
      <alignment horizontal="center" vertical="center" wrapText="1"/>
    </xf>
    <xf numFmtId="0" fontId="5" fillId="8" borderId="13" xfId="0" applyFont="1" applyFill="1" applyBorder="1" applyAlignment="1">
      <alignment horizontal="center"/>
    </xf>
    <xf numFmtId="0" fontId="1" fillId="8" borderId="13" xfId="0" applyFont="1" applyFill="1" applyBorder="1" applyAlignment="1">
      <alignment horizontal="center"/>
    </xf>
    <xf numFmtId="0" fontId="5" fillId="8" borderId="13" xfId="0" applyFont="1" applyFill="1" applyBorder="1" applyAlignment="1">
      <alignment horizontal="left"/>
    </xf>
    <xf numFmtId="0" fontId="6" fillId="8" borderId="0" xfId="0" applyFont="1" applyFill="1"/>
    <xf numFmtId="0" fontId="1" fillId="8" borderId="14" xfId="0" applyFont="1" applyFill="1" applyBorder="1" applyAlignment="1">
      <alignment horizontal="center"/>
    </xf>
    <xf numFmtId="14" fontId="1" fillId="8" borderId="14" xfId="0" applyNumberFormat="1" applyFont="1" applyFill="1" applyBorder="1" applyAlignment="1">
      <alignment horizontal="center"/>
    </xf>
    <xf numFmtId="0" fontId="1" fillId="8" borderId="15" xfId="0" applyFont="1" applyFill="1" applyBorder="1" applyAlignment="1">
      <alignment horizontal="center"/>
    </xf>
    <xf numFmtId="0" fontId="7" fillId="8" borderId="13" xfId="0" applyFont="1" applyFill="1" applyBorder="1" applyAlignment="1">
      <alignment horizontal="center"/>
    </xf>
    <xf numFmtId="0" fontId="6" fillId="0" borderId="17" xfId="0" applyFont="1" applyFill="1" applyBorder="1" applyAlignment="1">
      <alignment horizontal="left"/>
    </xf>
    <xf numFmtId="0" fontId="6" fillId="0" borderId="18" xfId="0" applyFont="1" applyFill="1" applyBorder="1" applyAlignment="1">
      <alignment horizontal="left"/>
    </xf>
    <xf numFmtId="3" fontId="0" fillId="0" borderId="0" xfId="0" applyNumberFormat="1"/>
    <xf numFmtId="0" fontId="20" fillId="6" borderId="19" xfId="0" applyFont="1" applyFill="1" applyBorder="1" applyAlignment="1">
      <alignment horizontal="left" vertical="top"/>
    </xf>
    <xf numFmtId="0" fontId="20" fillId="6" borderId="19" xfId="0" applyFont="1" applyFill="1" applyBorder="1" applyAlignment="1">
      <alignment horizontal="left" vertical="top" wrapText="1"/>
    </xf>
    <xf numFmtId="0" fontId="20" fillId="6" borderId="19" xfId="0" applyFont="1" applyFill="1" applyBorder="1" applyAlignment="1">
      <alignment horizontal="left" vertical="center" wrapText="1"/>
    </xf>
    <xf numFmtId="0" fontId="7" fillId="6" borderId="19" xfId="0" applyFont="1" applyFill="1" applyBorder="1" applyAlignment="1">
      <alignment horizontal="left"/>
    </xf>
    <xf numFmtId="0" fontId="17" fillId="8" borderId="20" xfId="0" applyFont="1" applyFill="1" applyBorder="1" applyAlignment="1">
      <alignment horizontal="center" vertical="center"/>
    </xf>
    <xf numFmtId="0" fontId="17" fillId="8" borderId="21" xfId="0" applyFont="1" applyFill="1" applyBorder="1" applyAlignment="1">
      <alignment horizontal="center" wrapText="1"/>
    </xf>
    <xf numFmtId="3" fontId="18" fillId="8" borderId="21" xfId="0" applyNumberFormat="1" applyFont="1" applyFill="1" applyBorder="1" applyAlignment="1">
      <alignment horizontal="right"/>
    </xf>
    <xf numFmtId="3" fontId="5" fillId="8" borderId="21" xfId="0" applyNumberFormat="1" applyFont="1" applyFill="1" applyBorder="1" applyAlignment="1">
      <alignment horizontal="right"/>
    </xf>
    <xf numFmtId="3" fontId="5" fillId="8" borderId="22" xfId="0" applyNumberFormat="1" applyFont="1" applyFill="1" applyBorder="1" applyAlignment="1">
      <alignment horizontal="right"/>
    </xf>
    <xf numFmtId="0" fontId="17" fillId="6" borderId="23" xfId="0" applyFont="1" applyFill="1" applyBorder="1" applyAlignment="1">
      <alignment horizontal="right"/>
    </xf>
    <xf numFmtId="0" fontId="17" fillId="6" borderId="19" xfId="0" applyFont="1" applyFill="1" applyBorder="1" applyAlignment="1">
      <alignment horizontal="center" wrapText="1"/>
    </xf>
    <xf numFmtId="3" fontId="17" fillId="6" borderId="19" xfId="0" applyNumberFormat="1" applyFont="1" applyFill="1" applyBorder="1" applyAlignment="1">
      <alignment horizontal="right"/>
    </xf>
    <xf numFmtId="3" fontId="5" fillId="6" borderId="19" xfId="0" applyNumberFormat="1" applyFont="1" applyFill="1" applyBorder="1" applyAlignment="1">
      <alignment horizontal="right"/>
    </xf>
    <xf numFmtId="3" fontId="5" fillId="6" borderId="24" xfId="0" applyNumberFormat="1" applyFont="1" applyFill="1" applyBorder="1" applyAlignment="1">
      <alignment horizontal="right"/>
    </xf>
    <xf numFmtId="0" fontId="20" fillId="6" borderId="23" xfId="0" applyFont="1" applyFill="1" applyBorder="1" applyAlignment="1">
      <alignment horizontal="center" vertical="center"/>
    </xf>
    <xf numFmtId="3" fontId="19" fillId="6" borderId="19" xfId="0" applyNumberFormat="1" applyFont="1" applyFill="1" applyBorder="1" applyAlignment="1">
      <alignment horizontal="right" wrapText="1"/>
    </xf>
    <xf numFmtId="3" fontId="19" fillId="6" borderId="19" xfId="0" applyNumberFormat="1" applyFont="1" applyFill="1" applyBorder="1"/>
    <xf numFmtId="3" fontId="7" fillId="6" borderId="19" xfId="0" applyNumberFormat="1" applyFont="1" applyFill="1" applyBorder="1" applyAlignment="1">
      <alignment horizontal="right" wrapText="1"/>
    </xf>
    <xf numFmtId="3" fontId="7" fillId="6" borderId="24" xfId="0" applyNumberFormat="1" applyFont="1" applyFill="1" applyBorder="1" applyAlignment="1">
      <alignment horizontal="right"/>
    </xf>
    <xf numFmtId="3" fontId="20" fillId="6" borderId="19" xfId="0" applyNumberFormat="1" applyFont="1" applyFill="1" applyBorder="1" applyAlignment="1">
      <alignment horizontal="right" vertical="top" wrapText="1"/>
    </xf>
    <xf numFmtId="3" fontId="20" fillId="6" borderId="19" xfId="0" applyNumberFormat="1" applyFont="1" applyFill="1" applyBorder="1" applyAlignment="1">
      <alignment vertical="top"/>
    </xf>
    <xf numFmtId="3" fontId="7" fillId="6" borderId="19" xfId="0" applyNumberFormat="1" applyFont="1" applyFill="1" applyBorder="1" applyAlignment="1">
      <alignment horizontal="right" vertical="top" wrapText="1"/>
    </xf>
    <xf numFmtId="3" fontId="7" fillId="6" borderId="24" xfId="0" applyNumberFormat="1" applyFont="1" applyFill="1" applyBorder="1" applyAlignment="1">
      <alignment horizontal="right" vertical="top"/>
    </xf>
    <xf numFmtId="3" fontId="20" fillId="6" borderId="19" xfId="0" applyNumberFormat="1" applyFont="1" applyFill="1" applyBorder="1"/>
    <xf numFmtId="3" fontId="20" fillId="6" borderId="19" xfId="0" applyNumberFormat="1" applyFont="1" applyFill="1" applyBorder="1" applyAlignment="1">
      <alignment horizontal="center" vertical="top" wrapText="1"/>
    </xf>
    <xf numFmtId="3" fontId="7" fillId="6" borderId="19" xfId="0" applyNumberFormat="1" applyFont="1" applyFill="1" applyBorder="1" applyAlignment="1">
      <alignment horizontal="right"/>
    </xf>
    <xf numFmtId="3" fontId="19" fillId="6" borderId="19" xfId="0" applyNumberFormat="1" applyFont="1" applyFill="1" applyBorder="1" applyAlignment="1">
      <alignment horizontal="right"/>
    </xf>
    <xf numFmtId="3" fontId="20" fillId="6" borderId="19" xfId="0" applyNumberFormat="1" applyFont="1" applyFill="1" applyBorder="1" applyAlignment="1">
      <alignment horizontal="right"/>
    </xf>
    <xf numFmtId="3" fontId="20" fillId="6" borderId="19" xfId="0" applyNumberFormat="1" applyFont="1" applyFill="1" applyBorder="1" applyAlignment="1">
      <alignment horizontal="right" vertical="top"/>
    </xf>
    <xf numFmtId="3" fontId="20" fillId="6" borderId="19" xfId="0" applyNumberFormat="1" applyFont="1" applyFill="1" applyBorder="1" applyAlignment="1">
      <alignment horizontal="right" wrapText="1"/>
    </xf>
    <xf numFmtId="0" fontId="17" fillId="8" borderId="23" xfId="0" applyFont="1" applyFill="1" applyBorder="1" applyAlignment="1">
      <alignment horizontal="center"/>
    </xf>
    <xf numFmtId="0" fontId="17" fillId="8" borderId="19" xfId="0" applyFont="1" applyFill="1" applyBorder="1" applyAlignment="1">
      <alignment horizontal="center"/>
    </xf>
    <xf numFmtId="3" fontId="18" fillId="8" borderId="19" xfId="0" applyNumberFormat="1" applyFont="1" applyFill="1" applyBorder="1" applyAlignment="1">
      <alignment horizontal="right"/>
    </xf>
    <xf numFmtId="0" fontId="17" fillId="8" borderId="19" xfId="0" applyFont="1" applyFill="1" applyBorder="1"/>
    <xf numFmtId="3" fontId="5" fillId="8" borderId="19" xfId="0" applyNumberFormat="1" applyFont="1" applyFill="1" applyBorder="1" applyAlignment="1">
      <alignment horizontal="right"/>
    </xf>
    <xf numFmtId="3" fontId="5" fillId="8" borderId="24" xfId="0" applyNumberFormat="1" applyFont="1" applyFill="1" applyBorder="1" applyAlignment="1">
      <alignment horizontal="right"/>
    </xf>
    <xf numFmtId="0" fontId="17" fillId="6" borderId="23" xfId="0" applyFont="1" applyFill="1" applyBorder="1" applyAlignment="1">
      <alignment horizontal="center"/>
    </xf>
    <xf numFmtId="0" fontId="17" fillId="6" borderId="19" xfId="0" applyFont="1" applyFill="1" applyBorder="1" applyAlignment="1">
      <alignment horizontal="center"/>
    </xf>
    <xf numFmtId="0" fontId="17" fillId="6" borderId="19" xfId="0" applyFont="1" applyFill="1" applyBorder="1"/>
    <xf numFmtId="0" fontId="20" fillId="6" borderId="23" xfId="0" applyFont="1" applyFill="1" applyBorder="1" applyAlignment="1">
      <alignment horizontal="center" vertical="top" wrapText="1"/>
    </xf>
    <xf numFmtId="0" fontId="20" fillId="6" borderId="19" xfId="0" applyFont="1" applyFill="1" applyBorder="1"/>
    <xf numFmtId="0" fontId="20" fillId="6" borderId="19" xfId="0" applyFont="1" applyFill="1" applyBorder="1" applyAlignment="1">
      <alignment horizontal="center"/>
    </xf>
    <xf numFmtId="0" fontId="20" fillId="6" borderId="23" xfId="0" applyFont="1" applyFill="1" applyBorder="1" applyAlignment="1">
      <alignment horizontal="center" vertical="top"/>
    </xf>
    <xf numFmtId="3" fontId="7" fillId="6" borderId="19" xfId="0" applyNumberFormat="1" applyFont="1" applyFill="1" applyBorder="1" applyAlignment="1">
      <alignment horizontal="right" vertical="top"/>
    </xf>
    <xf numFmtId="3" fontId="18" fillId="6" borderId="19" xfId="3" applyNumberFormat="1" applyFont="1" applyFill="1" applyBorder="1" applyAlignment="1" applyProtection="1">
      <alignment vertical="center"/>
    </xf>
    <xf numFmtId="3" fontId="18" fillId="6" borderId="19" xfId="0" applyNumberFormat="1" applyFont="1" applyFill="1" applyBorder="1" applyAlignment="1">
      <alignment horizontal="right"/>
    </xf>
    <xf numFmtId="3" fontId="5" fillId="6" borderId="19" xfId="3" applyNumberFormat="1" applyFont="1" applyFill="1" applyBorder="1" applyAlignment="1" applyProtection="1">
      <alignment horizontal="right" vertical="center"/>
    </xf>
    <xf numFmtId="3" fontId="5" fillId="6" borderId="24" xfId="3" applyNumberFormat="1" applyFont="1" applyFill="1" applyBorder="1" applyAlignment="1" applyProtection="1">
      <alignment horizontal="right" vertical="center"/>
    </xf>
    <xf numFmtId="3" fontId="17" fillId="6" borderId="19" xfId="3" applyNumberFormat="1" applyFont="1" applyFill="1" applyBorder="1" applyAlignment="1" applyProtection="1">
      <alignment vertical="center"/>
    </xf>
    <xf numFmtId="0" fontId="20" fillId="6" borderId="23" xfId="0" applyFont="1" applyFill="1" applyBorder="1" applyAlignment="1">
      <alignment horizontal="center"/>
    </xf>
    <xf numFmtId="3" fontId="20" fillId="6" borderId="19" xfId="0" applyNumberFormat="1" applyFont="1" applyFill="1" applyBorder="1" applyAlignment="1">
      <alignment horizontal="left"/>
    </xf>
    <xf numFmtId="3" fontId="17" fillId="6" borderId="19" xfId="0" applyNumberFormat="1" applyFont="1" applyFill="1" applyBorder="1" applyAlignment="1"/>
    <xf numFmtId="3" fontId="17" fillId="8" borderId="19" xfId="0" applyNumberFormat="1" applyFont="1" applyFill="1" applyBorder="1" applyAlignment="1">
      <alignment horizontal="center"/>
    </xf>
    <xf numFmtId="3" fontId="17" fillId="6" borderId="19" xfId="0" applyNumberFormat="1" applyFont="1" applyFill="1" applyBorder="1" applyAlignment="1">
      <alignment horizontal="center"/>
    </xf>
    <xf numFmtId="0" fontId="20" fillId="6" borderId="19" xfId="0" applyFont="1" applyFill="1" applyBorder="1" applyAlignment="1">
      <alignment vertical="center" wrapText="1"/>
    </xf>
    <xf numFmtId="3" fontId="22" fillId="6" borderId="19" xfId="0" applyNumberFormat="1" applyFont="1" applyFill="1" applyBorder="1" applyAlignment="1">
      <alignment horizontal="left" vertical="center" wrapText="1"/>
    </xf>
    <xf numFmtId="3" fontId="20" fillId="6" borderId="19" xfId="0" applyNumberFormat="1" applyFont="1" applyFill="1" applyBorder="1" applyAlignment="1">
      <alignment horizontal="center"/>
    </xf>
    <xf numFmtId="3" fontId="19" fillId="6" borderId="19" xfId="0" applyNumberFormat="1" applyFont="1" applyFill="1" applyBorder="1" applyAlignment="1">
      <alignment horizontal="center"/>
    </xf>
    <xf numFmtId="3" fontId="23" fillId="6" borderId="19" xfId="0" applyNumberFormat="1" applyFont="1" applyFill="1" applyBorder="1" applyAlignment="1">
      <alignment horizontal="center" vertical="center"/>
    </xf>
    <xf numFmtId="3" fontId="23" fillId="6" borderId="19" xfId="0" applyNumberFormat="1" applyFont="1" applyFill="1" applyBorder="1" applyAlignment="1">
      <alignment horizontal="center"/>
    </xf>
    <xf numFmtId="3" fontId="20" fillId="6" borderId="19" xfId="0" applyNumberFormat="1" applyFont="1" applyFill="1" applyBorder="1" applyAlignment="1">
      <alignment horizontal="left" vertical="center"/>
    </xf>
    <xf numFmtId="3" fontId="22" fillId="6" borderId="19" xfId="0" applyNumberFormat="1" applyFont="1" applyFill="1" applyBorder="1" applyAlignment="1">
      <alignment wrapText="1"/>
    </xf>
    <xf numFmtId="3" fontId="23" fillId="6" borderId="19" xfId="0" applyNumberFormat="1" applyFont="1" applyFill="1" applyBorder="1" applyAlignment="1">
      <alignment vertical="center"/>
    </xf>
    <xf numFmtId="0" fontId="20" fillId="6" borderId="19" xfId="2" applyFont="1" applyFill="1" applyBorder="1" applyAlignment="1">
      <alignment vertical="center" wrapText="1"/>
    </xf>
    <xf numFmtId="3" fontId="20" fillId="6" borderId="19" xfId="0" applyNumberFormat="1" applyFont="1" applyFill="1" applyBorder="1" applyAlignment="1">
      <alignment horizontal="center" vertical="center"/>
    </xf>
    <xf numFmtId="3" fontId="23" fillId="6" borderId="19" xfId="0" applyNumberFormat="1" applyFont="1" applyFill="1" applyBorder="1" applyAlignment="1">
      <alignment horizontal="left" vertical="center"/>
    </xf>
    <xf numFmtId="0" fontId="6" fillId="6" borderId="23" xfId="0" applyFont="1" applyFill="1" applyBorder="1"/>
    <xf numFmtId="0" fontId="7" fillId="6" borderId="19" xfId="0" applyFont="1" applyFill="1" applyBorder="1" applyAlignment="1">
      <alignment horizontal="right"/>
    </xf>
    <xf numFmtId="0" fontId="7" fillId="6" borderId="24" xfId="0" applyFont="1" applyFill="1" applyBorder="1" applyAlignment="1">
      <alignment horizontal="right"/>
    </xf>
    <xf numFmtId="0" fontId="7" fillId="6" borderId="23" xfId="0" applyFont="1" applyFill="1" applyBorder="1" applyAlignment="1">
      <alignment horizontal="center" vertical="center"/>
    </xf>
    <xf numFmtId="0" fontId="7" fillId="6" borderId="19" xfId="0" applyFont="1" applyFill="1" applyBorder="1" applyAlignment="1">
      <alignment horizontal="center"/>
    </xf>
    <xf numFmtId="0" fontId="7" fillId="6" borderId="19" xfId="0" applyFont="1" applyFill="1" applyBorder="1" applyAlignment="1">
      <alignment horizontal="left" wrapText="1"/>
    </xf>
    <xf numFmtId="0" fontId="20" fillId="6" borderId="19" xfId="0" applyFont="1" applyFill="1" applyBorder="1" applyAlignment="1">
      <alignment horizontal="left"/>
    </xf>
    <xf numFmtId="3" fontId="7" fillId="6" borderId="19" xfId="0" applyNumberFormat="1" applyFont="1" applyFill="1" applyBorder="1" applyAlignment="1">
      <alignment horizontal="center" vertical="center" wrapText="1"/>
    </xf>
    <xf numFmtId="4" fontId="20" fillId="6" borderId="19" xfId="0" applyNumberFormat="1" applyFont="1" applyFill="1" applyBorder="1" applyAlignment="1">
      <alignment horizontal="left"/>
    </xf>
    <xf numFmtId="4" fontId="20" fillId="6" borderId="19" xfId="0" applyNumberFormat="1" applyFont="1" applyFill="1" applyBorder="1" applyAlignment="1">
      <alignment horizontal="right"/>
    </xf>
    <xf numFmtId="4" fontId="7" fillId="6" borderId="19" xfId="0" applyNumberFormat="1" applyFont="1" applyFill="1" applyBorder="1" applyAlignment="1">
      <alignment horizontal="right"/>
    </xf>
    <xf numFmtId="4" fontId="7" fillId="6" borderId="24" xfId="0" applyNumberFormat="1" applyFont="1" applyFill="1" applyBorder="1" applyAlignment="1">
      <alignment horizontal="right"/>
    </xf>
    <xf numFmtId="3" fontId="7" fillId="6" borderId="17" xfId="0" applyNumberFormat="1" applyFont="1" applyFill="1" applyBorder="1" applyAlignment="1">
      <alignment horizontal="right"/>
    </xf>
    <xf numFmtId="3" fontId="7" fillId="6" borderId="25" xfId="0" applyNumberFormat="1" applyFont="1" applyFill="1" applyBorder="1" applyAlignment="1">
      <alignment horizontal="right"/>
    </xf>
    <xf numFmtId="3" fontId="7" fillId="6" borderId="26" xfId="0" applyNumberFormat="1" applyFont="1" applyFill="1" applyBorder="1" applyAlignment="1">
      <alignment horizontal="right"/>
    </xf>
    <xf numFmtId="3" fontId="7" fillId="6" borderId="27" xfId="0" applyNumberFormat="1" applyFont="1" applyFill="1" applyBorder="1" applyAlignment="1">
      <alignment horizontal="right"/>
    </xf>
    <xf numFmtId="0" fontId="20" fillId="6" borderId="28" xfId="0" applyFont="1" applyFill="1" applyBorder="1" applyAlignment="1">
      <alignment horizontal="center" vertical="top"/>
    </xf>
    <xf numFmtId="0" fontId="20" fillId="6" borderId="17" xfId="0" applyFont="1" applyFill="1" applyBorder="1" applyAlignment="1">
      <alignment horizontal="left" vertical="top"/>
    </xf>
    <xf numFmtId="3" fontId="19" fillId="6" borderId="17" xfId="0" applyNumberFormat="1" applyFont="1" applyFill="1" applyBorder="1" applyAlignment="1">
      <alignment horizontal="right"/>
    </xf>
    <xf numFmtId="0" fontId="20" fillId="6" borderId="17" xfId="0" applyFont="1" applyFill="1" applyBorder="1"/>
    <xf numFmtId="0" fontId="20" fillId="6" borderId="29" xfId="0" applyFont="1" applyFill="1" applyBorder="1" applyAlignment="1">
      <alignment horizontal="center" vertical="top"/>
    </xf>
    <xf numFmtId="0" fontId="20" fillId="6" borderId="26" xfId="0" applyFont="1" applyFill="1" applyBorder="1" applyAlignment="1">
      <alignment horizontal="left" vertical="top" wrapText="1"/>
    </xf>
    <xf numFmtId="3" fontId="20" fillId="6" borderId="26" xfId="0" applyNumberFormat="1" applyFont="1" applyFill="1" applyBorder="1" applyAlignment="1">
      <alignment horizontal="right"/>
    </xf>
    <xf numFmtId="0" fontId="20" fillId="6" borderId="26" xfId="0" applyFont="1" applyFill="1" applyBorder="1" applyAlignment="1">
      <alignment horizontal="center"/>
    </xf>
    <xf numFmtId="0" fontId="20" fillId="6" borderId="28" xfId="0" applyFont="1" applyFill="1" applyBorder="1" applyAlignment="1">
      <alignment horizontal="center" vertical="top" wrapText="1"/>
    </xf>
    <xf numFmtId="0" fontId="20" fillId="6" borderId="17" xfId="0" applyFont="1" applyFill="1" applyBorder="1" applyAlignment="1">
      <alignment horizontal="left" vertical="top" wrapText="1"/>
    </xf>
    <xf numFmtId="0" fontId="20" fillId="6" borderId="29" xfId="0" applyFont="1" applyFill="1" applyBorder="1" applyAlignment="1">
      <alignment horizontal="center" vertical="top" wrapText="1"/>
    </xf>
    <xf numFmtId="3" fontId="20" fillId="6" borderId="26" xfId="0" applyNumberFormat="1" applyFont="1" applyFill="1" applyBorder="1" applyAlignment="1">
      <alignment horizontal="right" vertical="top"/>
    </xf>
    <xf numFmtId="3" fontId="7" fillId="6" borderId="26" xfId="0" applyNumberFormat="1" applyFont="1" applyFill="1" applyBorder="1" applyAlignment="1">
      <alignment horizontal="right" vertical="top"/>
    </xf>
    <xf numFmtId="3" fontId="7" fillId="6" borderId="27" xfId="0" applyNumberFormat="1" applyFont="1" applyFill="1" applyBorder="1" applyAlignment="1">
      <alignment horizontal="right" vertical="top"/>
    </xf>
    <xf numFmtId="0" fontId="7" fillId="6" borderId="17" xfId="0" applyFont="1" applyFill="1" applyBorder="1" applyAlignment="1">
      <alignment horizontal="left"/>
    </xf>
    <xf numFmtId="3" fontId="21" fillId="6" borderId="17" xfId="0" applyNumberFormat="1" applyFont="1" applyFill="1" applyBorder="1" applyAlignment="1"/>
    <xf numFmtId="3" fontId="20" fillId="6" borderId="17" xfId="0" applyNumberFormat="1" applyFont="1" applyFill="1" applyBorder="1" applyAlignment="1">
      <alignment horizontal="right"/>
    </xf>
    <xf numFmtId="0" fontId="7" fillId="6" borderId="26" xfId="0" applyFont="1" applyFill="1" applyBorder="1" applyAlignment="1">
      <alignment horizontal="left"/>
    </xf>
    <xf numFmtId="3" fontId="7" fillId="6" borderId="26" xfId="0" applyNumberFormat="1" applyFont="1" applyFill="1" applyBorder="1" applyAlignment="1"/>
    <xf numFmtId="0" fontId="20" fillId="6" borderId="26" xfId="0" applyFont="1" applyFill="1" applyBorder="1"/>
    <xf numFmtId="3" fontId="19" fillId="6" borderId="17" xfId="3" applyNumberFormat="1" applyFont="1" applyFill="1" applyBorder="1" applyAlignment="1" applyProtection="1">
      <alignment vertical="center" wrapText="1"/>
    </xf>
    <xf numFmtId="3" fontId="19" fillId="6" borderId="17" xfId="3" applyNumberFormat="1" applyFont="1" applyFill="1" applyBorder="1" applyAlignment="1">
      <alignment horizontal="right" vertical="center"/>
    </xf>
    <xf numFmtId="3" fontId="20" fillId="6" borderId="17" xfId="3" applyNumberFormat="1" applyFont="1" applyFill="1" applyBorder="1" applyAlignment="1">
      <alignment horizontal="left" vertical="center"/>
    </xf>
    <xf numFmtId="3" fontId="7" fillId="6" borderId="17" xfId="3" applyNumberFormat="1" applyFont="1" applyFill="1" applyBorder="1" applyAlignment="1">
      <alignment horizontal="right" vertical="center"/>
    </xf>
    <xf numFmtId="3" fontId="7" fillId="6" borderId="25" xfId="3" applyNumberFormat="1" applyFont="1" applyFill="1" applyBorder="1" applyAlignment="1">
      <alignment horizontal="right" vertical="center"/>
    </xf>
    <xf numFmtId="3" fontId="20" fillId="6" borderId="26" xfId="3" applyNumberFormat="1" applyFont="1" applyFill="1" applyBorder="1" applyAlignment="1" applyProtection="1">
      <alignment vertical="center" wrapText="1"/>
    </xf>
    <xf numFmtId="3" fontId="20" fillId="6" borderId="26" xfId="3" applyNumberFormat="1" applyFont="1" applyFill="1" applyBorder="1" applyAlignment="1">
      <alignment horizontal="right" vertical="center"/>
    </xf>
    <xf numFmtId="3" fontId="20" fillId="6" borderId="26" xfId="3" applyNumberFormat="1" applyFont="1" applyFill="1" applyBorder="1" applyAlignment="1">
      <alignment horizontal="left" vertical="center"/>
    </xf>
    <xf numFmtId="3" fontId="7" fillId="6" borderId="26" xfId="3" applyNumberFormat="1" applyFont="1" applyFill="1" applyBorder="1" applyAlignment="1">
      <alignment horizontal="right" vertical="center"/>
    </xf>
    <xf numFmtId="3" fontId="7" fillId="6" borderId="27" xfId="3" applyNumberFormat="1" applyFont="1" applyFill="1" applyBorder="1" applyAlignment="1">
      <alignment horizontal="right" vertical="center"/>
    </xf>
    <xf numFmtId="3" fontId="20" fillId="6" borderId="18" xfId="3" applyNumberFormat="1" applyFont="1" applyFill="1" applyBorder="1" applyAlignment="1" applyProtection="1">
      <alignment vertical="center" wrapText="1"/>
    </xf>
    <xf numFmtId="3" fontId="20" fillId="6" borderId="18" xfId="3" applyNumberFormat="1" applyFont="1" applyFill="1" applyBorder="1" applyAlignment="1">
      <alignment horizontal="right" vertical="center"/>
    </xf>
    <xf numFmtId="3" fontId="20" fillId="6" borderId="18" xfId="3" applyNumberFormat="1" applyFont="1" applyFill="1" applyBorder="1" applyAlignment="1">
      <alignment horizontal="left" vertical="center"/>
    </xf>
    <xf numFmtId="3" fontId="7" fillId="6" borderId="18" xfId="3" applyNumberFormat="1" applyFont="1" applyFill="1" applyBorder="1" applyAlignment="1">
      <alignment horizontal="right" vertical="center"/>
    </xf>
    <xf numFmtId="3" fontId="7" fillId="6" borderId="31" xfId="3" applyNumberFormat="1" applyFont="1" applyFill="1" applyBorder="1" applyAlignment="1">
      <alignment horizontal="right" vertical="center"/>
    </xf>
    <xf numFmtId="0" fontId="20" fillId="6" borderId="28" xfId="3" applyFont="1" applyFill="1" applyBorder="1" applyAlignment="1" applyProtection="1">
      <alignment horizontal="center" vertical="center" wrapText="1"/>
    </xf>
    <xf numFmtId="3" fontId="20" fillId="6" borderId="17" xfId="3" applyNumberFormat="1" applyFont="1" applyFill="1" applyBorder="1" applyAlignment="1" applyProtection="1">
      <alignment vertical="center" wrapText="1"/>
    </xf>
    <xf numFmtId="0" fontId="20" fillId="6" borderId="29" xfId="3" applyFont="1" applyFill="1" applyBorder="1" applyAlignment="1" applyProtection="1">
      <alignment horizontal="center" vertical="center" wrapText="1"/>
    </xf>
    <xf numFmtId="3" fontId="19" fillId="6" borderId="26" xfId="3" applyNumberFormat="1" applyFont="1" applyFill="1" applyBorder="1" applyAlignment="1">
      <alignment horizontal="right" vertical="center"/>
    </xf>
    <xf numFmtId="0" fontId="20" fillId="6" borderId="28" xfId="0" applyFont="1" applyFill="1" applyBorder="1" applyAlignment="1">
      <alignment horizontal="center"/>
    </xf>
    <xf numFmtId="3" fontId="20" fillId="6" borderId="17" xfId="0" applyNumberFormat="1" applyFont="1" applyFill="1" applyBorder="1" applyAlignment="1">
      <alignment horizontal="left"/>
    </xf>
    <xf numFmtId="0" fontId="20" fillId="6" borderId="29" xfId="0" applyFont="1" applyFill="1" applyBorder="1" applyAlignment="1">
      <alignment horizontal="center"/>
    </xf>
    <xf numFmtId="3" fontId="19" fillId="6" borderId="26" xfId="0" applyNumberFormat="1" applyFont="1" applyFill="1" applyBorder="1" applyAlignment="1">
      <alignment horizontal="right"/>
    </xf>
    <xf numFmtId="3" fontId="20" fillId="6" borderId="26" xfId="0" applyNumberFormat="1" applyFont="1" applyFill="1" applyBorder="1" applyAlignment="1">
      <alignment horizontal="left"/>
    </xf>
    <xf numFmtId="0" fontId="20" fillId="6" borderId="17" xfId="0" applyFont="1" applyFill="1" applyBorder="1" applyAlignment="1">
      <alignment horizontal="left" vertical="center" wrapText="1"/>
    </xf>
    <xf numFmtId="3" fontId="19" fillId="6" borderId="17" xfId="0" applyNumberFormat="1" applyFont="1" applyFill="1" applyBorder="1" applyAlignment="1">
      <alignment vertical="center" wrapText="1"/>
    </xf>
    <xf numFmtId="3" fontId="20" fillId="6" borderId="17" xfId="0" applyNumberFormat="1" applyFont="1" applyFill="1" applyBorder="1" applyAlignment="1"/>
    <xf numFmtId="3" fontId="7" fillId="6" borderId="17" xfId="0" applyNumberFormat="1" applyFont="1" applyFill="1" applyBorder="1" applyAlignment="1">
      <alignment horizontal="right" vertical="center" wrapText="1"/>
    </xf>
    <xf numFmtId="3" fontId="7" fillId="6" borderId="25" xfId="0" applyNumberFormat="1" applyFont="1" applyFill="1" applyBorder="1" applyAlignment="1">
      <alignment horizontal="right" vertical="center" wrapText="1"/>
    </xf>
    <xf numFmtId="0" fontId="20" fillId="6" borderId="18" xfId="0" applyFont="1" applyFill="1" applyBorder="1" applyAlignment="1">
      <alignment horizontal="left" vertical="center"/>
    </xf>
    <xf numFmtId="3" fontId="19" fillId="6" borderId="18" xfId="0" applyNumberFormat="1" applyFont="1" applyFill="1" applyBorder="1" applyAlignment="1">
      <alignment vertical="center"/>
    </xf>
    <xf numFmtId="3" fontId="20" fillId="6" borderId="18" xfId="0" applyNumberFormat="1" applyFont="1" applyFill="1" applyBorder="1" applyAlignment="1"/>
    <xf numFmtId="3" fontId="7" fillId="6" borderId="18" xfId="0" applyNumberFormat="1" applyFont="1" applyFill="1" applyBorder="1" applyAlignment="1">
      <alignment horizontal="right" vertical="center"/>
    </xf>
    <xf numFmtId="3" fontId="7" fillId="6" borderId="31" xfId="0" applyNumberFormat="1" applyFont="1" applyFill="1" applyBorder="1" applyAlignment="1">
      <alignment horizontal="right" vertical="center"/>
    </xf>
    <xf numFmtId="3" fontId="20" fillId="6" borderId="18" xfId="0" applyNumberFormat="1" applyFont="1" applyFill="1" applyBorder="1" applyAlignment="1">
      <alignment vertical="center"/>
    </xf>
    <xf numFmtId="0" fontId="20" fillId="6" borderId="26" xfId="0" applyFont="1" applyFill="1" applyBorder="1" applyAlignment="1">
      <alignment horizontal="left" vertical="center"/>
    </xf>
    <xf numFmtId="3" fontId="19" fillId="6" borderId="26" xfId="0" applyNumberFormat="1" applyFont="1" applyFill="1" applyBorder="1" applyAlignment="1">
      <alignment vertical="center"/>
    </xf>
    <xf numFmtId="3" fontId="20" fillId="6" borderId="26" xfId="0" applyNumberFormat="1" applyFont="1" applyFill="1" applyBorder="1" applyAlignment="1"/>
    <xf numFmtId="3" fontId="7" fillId="6" borderId="26" xfId="0" applyNumberFormat="1" applyFont="1" applyFill="1" applyBorder="1" applyAlignment="1">
      <alignment horizontal="right" vertical="center"/>
    </xf>
    <xf numFmtId="3" fontId="7" fillId="6" borderId="27" xfId="0" applyNumberFormat="1" applyFont="1" applyFill="1" applyBorder="1" applyAlignment="1">
      <alignment horizontal="right" vertical="center"/>
    </xf>
    <xf numFmtId="0" fontId="20" fillId="6" borderId="18" xfId="0" applyFont="1" applyFill="1" applyBorder="1" applyAlignment="1">
      <alignment horizontal="left" vertical="center" wrapText="1"/>
    </xf>
    <xf numFmtId="0" fontId="20" fillId="6" borderId="26" xfId="0" applyFont="1" applyFill="1" applyBorder="1" applyAlignment="1">
      <alignment horizontal="left" vertical="center" wrapText="1"/>
    </xf>
    <xf numFmtId="0" fontId="7" fillId="6" borderId="28" xfId="0" applyFont="1" applyFill="1" applyBorder="1" applyAlignment="1">
      <alignment horizontal="center" vertical="center"/>
    </xf>
    <xf numFmtId="3" fontId="21" fillId="6" borderId="17" xfId="0" applyNumberFormat="1" applyFont="1" applyFill="1" applyBorder="1" applyAlignment="1">
      <alignment horizontal="right"/>
    </xf>
    <xf numFmtId="0" fontId="21" fillId="6" borderId="17" xfId="0" applyFont="1" applyFill="1" applyBorder="1" applyAlignment="1">
      <alignment horizontal="center"/>
    </xf>
    <xf numFmtId="0" fontId="7" fillId="6" borderId="17" xfId="0" applyFont="1" applyFill="1" applyBorder="1" applyAlignment="1">
      <alignment horizontal="right"/>
    </xf>
    <xf numFmtId="0" fontId="7" fillId="6" borderId="25" xfId="0" applyFont="1" applyFill="1" applyBorder="1" applyAlignment="1">
      <alignment horizontal="right"/>
    </xf>
    <xf numFmtId="0" fontId="7" fillId="6" borderId="29" xfId="0" applyFont="1" applyFill="1" applyBorder="1" applyAlignment="1">
      <alignment horizontal="center" vertical="center"/>
    </xf>
    <xf numFmtId="0" fontId="7" fillId="6" borderId="26" xfId="0" applyFont="1" applyFill="1" applyBorder="1" applyAlignment="1">
      <alignment horizontal="center"/>
    </xf>
    <xf numFmtId="3" fontId="21" fillId="6" borderId="26" xfId="0" applyNumberFormat="1" applyFont="1" applyFill="1" applyBorder="1" applyAlignment="1">
      <alignment horizontal="right"/>
    </xf>
    <xf numFmtId="0" fontId="7" fillId="6" borderId="27" xfId="0" applyFont="1" applyFill="1" applyBorder="1" applyAlignment="1">
      <alignment horizontal="right"/>
    </xf>
    <xf numFmtId="0" fontId="21" fillId="6" borderId="26" xfId="0" applyFont="1" applyFill="1" applyBorder="1" applyAlignment="1">
      <alignment horizontal="center"/>
    </xf>
    <xf numFmtId="0" fontId="20" fillId="6" borderId="17" xfId="0" applyFont="1" applyFill="1" applyBorder="1" applyAlignment="1">
      <alignment horizontal="left"/>
    </xf>
    <xf numFmtId="0" fontId="20" fillId="6" borderId="18" xfId="0" applyFont="1" applyFill="1" applyBorder="1" applyAlignment="1">
      <alignment horizontal="left"/>
    </xf>
    <xf numFmtId="3" fontId="20" fillId="6" borderId="18" xfId="0" applyNumberFormat="1" applyFont="1" applyFill="1" applyBorder="1" applyAlignment="1">
      <alignment horizontal="right"/>
    </xf>
    <xf numFmtId="3" fontId="7" fillId="6" borderId="18" xfId="0" applyNumberFormat="1" applyFont="1" applyFill="1" applyBorder="1" applyAlignment="1">
      <alignment horizontal="right"/>
    </xf>
    <xf numFmtId="3" fontId="7" fillId="6" borderId="31" xfId="0" applyNumberFormat="1" applyFont="1" applyFill="1" applyBorder="1" applyAlignment="1">
      <alignment horizontal="right"/>
    </xf>
    <xf numFmtId="0" fontId="7" fillId="6" borderId="26" xfId="0" applyFont="1" applyFill="1" applyBorder="1" applyAlignment="1">
      <alignment horizontal="right"/>
    </xf>
    <xf numFmtId="3" fontId="19" fillId="6" borderId="17" xfId="0" applyNumberFormat="1" applyFont="1" applyFill="1" applyBorder="1"/>
    <xf numFmtId="0" fontId="20" fillId="6" borderId="18" xfId="0" applyFont="1" applyFill="1" applyBorder="1"/>
    <xf numFmtId="3" fontId="20" fillId="6" borderId="18" xfId="0" applyNumberFormat="1" applyFont="1" applyFill="1" applyBorder="1"/>
    <xf numFmtId="0" fontId="7" fillId="6" borderId="18" xfId="0" applyFont="1" applyFill="1" applyBorder="1" applyAlignment="1">
      <alignment horizontal="right"/>
    </xf>
    <xf numFmtId="0" fontId="7" fillId="6" borderId="31" xfId="0" applyFont="1" applyFill="1" applyBorder="1" applyAlignment="1">
      <alignment horizontal="right"/>
    </xf>
    <xf numFmtId="4" fontId="20" fillId="6" borderId="17" xfId="0" applyNumberFormat="1" applyFont="1" applyFill="1" applyBorder="1"/>
    <xf numFmtId="164" fontId="19" fillId="6" borderId="17" xfId="0" applyNumberFormat="1" applyFont="1" applyFill="1" applyBorder="1" applyAlignment="1">
      <alignment horizontal="right"/>
    </xf>
    <xf numFmtId="4" fontId="20" fillId="6" borderId="18" xfId="0" applyNumberFormat="1" applyFont="1" applyFill="1" applyBorder="1"/>
    <xf numFmtId="164" fontId="20" fillId="6" borderId="18" xfId="0" applyNumberFormat="1" applyFont="1" applyFill="1" applyBorder="1" applyAlignment="1">
      <alignment horizontal="right"/>
    </xf>
    <xf numFmtId="0" fontId="20" fillId="6" borderId="26" xfId="0" applyFont="1" applyFill="1" applyBorder="1" applyAlignment="1">
      <alignment horizontal="left"/>
    </xf>
    <xf numFmtId="3" fontId="20" fillId="6" borderId="26" xfId="0" applyNumberFormat="1" applyFont="1" applyFill="1" applyBorder="1"/>
    <xf numFmtId="3" fontId="20" fillId="6" borderId="18" xfId="0" applyNumberFormat="1" applyFont="1" applyFill="1" applyBorder="1" applyAlignment="1">
      <alignment horizontal="left"/>
    </xf>
    <xf numFmtId="3" fontId="19" fillId="6" borderId="18" xfId="0" applyNumberFormat="1" applyFont="1" applyFill="1" applyBorder="1" applyAlignment="1">
      <alignment horizontal="right"/>
    </xf>
    <xf numFmtId="3" fontId="20" fillId="6" borderId="26" xfId="0" applyNumberFormat="1" applyFont="1" applyFill="1" applyBorder="1" applyAlignment="1">
      <alignment horizontal="center"/>
    </xf>
    <xf numFmtId="3" fontId="20" fillId="6" borderId="18" xfId="0" applyNumberFormat="1" applyFont="1" applyFill="1" applyBorder="1" applyAlignment="1">
      <alignment horizontal="center"/>
    </xf>
    <xf numFmtId="0" fontId="20" fillId="6" borderId="17" xfId="2" applyFont="1" applyFill="1" applyBorder="1"/>
    <xf numFmtId="0" fontId="20" fillId="6" borderId="30" xfId="0" applyFont="1" applyFill="1" applyBorder="1" applyAlignment="1">
      <alignment horizontal="center"/>
    </xf>
    <xf numFmtId="0" fontId="20" fillId="6" borderId="18" xfId="2" applyFont="1" applyFill="1" applyBorder="1"/>
    <xf numFmtId="0" fontId="20" fillId="6" borderId="18" xfId="0" applyFont="1" applyFill="1" applyBorder="1" applyAlignment="1">
      <alignment horizontal="center"/>
    </xf>
    <xf numFmtId="0" fontId="20" fillId="6" borderId="18" xfId="2" applyFont="1" applyFill="1" applyBorder="1" applyAlignment="1">
      <alignment horizontal="left"/>
    </xf>
    <xf numFmtId="0" fontId="20" fillId="6" borderId="26" xfId="2" applyFont="1" applyFill="1" applyBorder="1"/>
    <xf numFmtId="0" fontId="20" fillId="6" borderId="17" xfId="0" applyFont="1" applyFill="1" applyBorder="1" applyAlignment="1">
      <alignment horizontal="center"/>
    </xf>
    <xf numFmtId="3" fontId="27" fillId="6" borderId="17" xfId="0" applyNumberFormat="1" applyFont="1" applyFill="1" applyBorder="1" applyAlignment="1">
      <alignment horizontal="right"/>
    </xf>
    <xf numFmtId="3" fontId="27" fillId="6" borderId="19" xfId="0" applyNumberFormat="1" applyFont="1" applyFill="1" applyBorder="1" applyAlignment="1">
      <alignment horizontal="right"/>
    </xf>
    <xf numFmtId="0" fontId="20" fillId="6" borderId="19" xfId="0" applyFont="1" applyFill="1" applyBorder="1" applyAlignment="1">
      <alignment horizontal="left" vertical="center" wrapText="1"/>
    </xf>
    <xf numFmtId="0" fontId="20" fillId="6" borderId="30" xfId="0" applyFont="1" applyFill="1" applyBorder="1" applyAlignment="1">
      <alignment horizontal="center" vertical="center"/>
    </xf>
    <xf numFmtId="3" fontId="7" fillId="6" borderId="18" xfId="0" applyNumberFormat="1" applyFont="1" applyFill="1" applyBorder="1" applyAlignment="1">
      <alignment horizontal="center" vertical="center" wrapText="1"/>
    </xf>
    <xf numFmtId="0" fontId="17" fillId="6" borderId="29" xfId="0" applyFont="1" applyFill="1" applyBorder="1" applyAlignment="1">
      <alignment horizontal="center"/>
    </xf>
    <xf numFmtId="0" fontId="17" fillId="6" borderId="26" xfId="0" applyFont="1" applyFill="1" applyBorder="1" applyAlignment="1">
      <alignment horizontal="center"/>
    </xf>
    <xf numFmtId="3" fontId="18" fillId="6" borderId="26" xfId="0" applyNumberFormat="1" applyFont="1" applyFill="1" applyBorder="1" applyAlignment="1"/>
    <xf numFmtId="3" fontId="18" fillId="6" borderId="26" xfId="0" applyNumberFormat="1" applyFont="1" applyFill="1" applyBorder="1" applyAlignment="1">
      <alignment horizontal="right"/>
    </xf>
    <xf numFmtId="3" fontId="5" fillId="6" borderId="26" xfId="0" applyNumberFormat="1" applyFont="1" applyFill="1" applyBorder="1" applyAlignment="1">
      <alignment horizontal="right"/>
    </xf>
    <xf numFmtId="3" fontId="5" fillId="6" borderId="27" xfId="0" applyNumberFormat="1" applyFont="1" applyFill="1" applyBorder="1" applyAlignment="1">
      <alignment horizontal="right"/>
    </xf>
    <xf numFmtId="0" fontId="7" fillId="6" borderId="18" xfId="0" applyFont="1" applyFill="1" applyBorder="1" applyAlignment="1">
      <alignment horizontal="left" vertical="top" wrapText="1"/>
    </xf>
    <xf numFmtId="0" fontId="20" fillId="6" borderId="32" xfId="0" applyFont="1" applyFill="1" applyBorder="1" applyAlignment="1">
      <alignment horizontal="center"/>
    </xf>
    <xf numFmtId="0" fontId="20" fillId="6" borderId="33" xfId="0" applyFont="1" applyFill="1" applyBorder="1" applyAlignment="1">
      <alignment horizontal="left" vertical="top"/>
    </xf>
    <xf numFmtId="3" fontId="19" fillId="6" borderId="33" xfId="0" applyNumberFormat="1" applyFont="1" applyFill="1" applyBorder="1" applyAlignment="1">
      <alignment horizontal="right"/>
    </xf>
    <xf numFmtId="3" fontId="20" fillId="6" borderId="33" xfId="0" applyNumberFormat="1" applyFont="1" applyFill="1" applyBorder="1" applyAlignment="1">
      <alignment horizontal="left"/>
    </xf>
    <xf numFmtId="3" fontId="7" fillId="6" borderId="33" xfId="0" applyNumberFormat="1" applyFont="1" applyFill="1" applyBorder="1" applyAlignment="1">
      <alignment horizontal="right"/>
    </xf>
    <xf numFmtId="3" fontId="7" fillId="6" borderId="34" xfId="0" applyNumberFormat="1" applyFont="1" applyFill="1" applyBorder="1" applyAlignment="1">
      <alignment horizontal="right"/>
    </xf>
    <xf numFmtId="0" fontId="7" fillId="6" borderId="0" xfId="0" applyFont="1" applyFill="1" applyBorder="1" applyAlignment="1">
      <alignment horizontal="left" vertical="top" wrapText="1"/>
    </xf>
    <xf numFmtId="3" fontId="20" fillId="6" borderId="0" xfId="0" applyNumberFormat="1" applyFont="1" applyFill="1" applyBorder="1" applyAlignment="1">
      <alignment horizontal="right"/>
    </xf>
    <xf numFmtId="3" fontId="20" fillId="6" borderId="0" xfId="0" applyNumberFormat="1" applyFont="1" applyFill="1" applyBorder="1" applyAlignment="1">
      <alignment horizontal="left"/>
    </xf>
    <xf numFmtId="3" fontId="7" fillId="6" borderId="0" xfId="0" applyNumberFormat="1" applyFont="1" applyFill="1" applyBorder="1" applyAlignment="1">
      <alignment horizontal="right"/>
    </xf>
    <xf numFmtId="0" fontId="20" fillId="6" borderId="0" xfId="0" applyFont="1" applyFill="1" applyBorder="1" applyAlignment="1">
      <alignment horizontal="center"/>
    </xf>
    <xf numFmtId="0" fontId="20" fillId="6" borderId="35" xfId="0" applyFont="1" applyFill="1" applyBorder="1" applyAlignment="1">
      <alignment horizontal="center"/>
    </xf>
    <xf numFmtId="0" fontId="7" fillId="6" borderId="36" xfId="0" applyFont="1" applyFill="1" applyBorder="1" applyAlignment="1">
      <alignment horizontal="left" vertical="top" wrapText="1"/>
    </xf>
    <xf numFmtId="3" fontId="20" fillId="6" borderId="36" xfId="0" applyNumberFormat="1" applyFont="1" applyFill="1" applyBorder="1" applyAlignment="1">
      <alignment horizontal="right"/>
    </xf>
    <xf numFmtId="3" fontId="20" fillId="6" borderId="36" xfId="0" applyNumberFormat="1" applyFont="1" applyFill="1" applyBorder="1" applyAlignment="1">
      <alignment horizontal="left"/>
    </xf>
    <xf numFmtId="3" fontId="7" fillId="6" borderId="36" xfId="0" applyNumberFormat="1" applyFont="1" applyFill="1" applyBorder="1" applyAlignment="1">
      <alignment horizontal="right"/>
    </xf>
    <xf numFmtId="3" fontId="7" fillId="6" borderId="37" xfId="0" applyNumberFormat="1" applyFont="1" applyFill="1" applyBorder="1" applyAlignment="1">
      <alignment horizontal="right"/>
    </xf>
    <xf numFmtId="3" fontId="20" fillId="6" borderId="24" xfId="0" applyNumberFormat="1" applyFont="1" applyFill="1" applyBorder="1" applyAlignment="1">
      <alignment horizontal="right"/>
    </xf>
    <xf numFmtId="49" fontId="20" fillId="6" borderId="33" xfId="0" applyNumberFormat="1" applyFont="1" applyFill="1" applyBorder="1" applyAlignment="1">
      <alignment horizontal="left"/>
    </xf>
    <xf numFmtId="0" fontId="20" fillId="6" borderId="33" xfId="0" applyFont="1" applyFill="1" applyBorder="1"/>
    <xf numFmtId="0" fontId="7" fillId="6" borderId="33" xfId="0" applyFont="1" applyFill="1" applyBorder="1" applyAlignment="1">
      <alignment horizontal="right"/>
    </xf>
    <xf numFmtId="0" fontId="7" fillId="6" borderId="34" xfId="0" applyFont="1" applyFill="1" applyBorder="1" applyAlignment="1">
      <alignment horizontal="right"/>
    </xf>
    <xf numFmtId="0" fontId="17" fillId="8" borderId="28" xfId="0" applyFont="1" applyFill="1" applyBorder="1" applyAlignment="1">
      <alignment horizontal="center"/>
    </xf>
    <xf numFmtId="0" fontId="17" fillId="8" borderId="17" xfId="0" applyFont="1" applyFill="1" applyBorder="1" applyAlignment="1">
      <alignment horizontal="center"/>
    </xf>
    <xf numFmtId="3" fontId="18" fillId="8" borderId="17" xfId="0" applyNumberFormat="1" applyFont="1" applyFill="1" applyBorder="1" applyAlignment="1">
      <alignment horizontal="right"/>
    </xf>
    <xf numFmtId="3" fontId="18" fillId="8" borderId="17" xfId="0" applyNumberFormat="1" applyFont="1" applyFill="1" applyBorder="1" applyAlignment="1">
      <alignment horizontal="center"/>
    </xf>
    <xf numFmtId="3" fontId="5" fillId="8" borderId="17" xfId="0" applyNumberFormat="1" applyFont="1" applyFill="1" applyBorder="1" applyAlignment="1">
      <alignment horizontal="right"/>
    </xf>
    <xf numFmtId="3" fontId="5" fillId="8" borderId="25" xfId="0" applyNumberFormat="1" applyFont="1" applyFill="1" applyBorder="1" applyAlignment="1">
      <alignment horizontal="right"/>
    </xf>
    <xf numFmtId="3" fontId="17" fillId="6" borderId="26" xfId="0" applyNumberFormat="1" applyFont="1" applyFill="1" applyBorder="1" applyAlignment="1">
      <alignment horizontal="right"/>
    </xf>
    <xf numFmtId="3" fontId="17" fillId="6" borderId="26" xfId="0" applyNumberFormat="1" applyFont="1" applyFill="1" applyBorder="1" applyAlignment="1">
      <alignment horizontal="center"/>
    </xf>
    <xf numFmtId="0" fontId="5" fillId="8" borderId="28" xfId="0" applyFont="1" applyFill="1" applyBorder="1" applyAlignment="1">
      <alignment horizontal="center"/>
    </xf>
    <xf numFmtId="0" fontId="5" fillId="8" borderId="17" xfId="0" applyFont="1" applyFill="1" applyBorder="1" applyAlignment="1">
      <alignment horizontal="center"/>
    </xf>
    <xf numFmtId="3" fontId="24" fillId="8" borderId="17" xfId="0" applyNumberFormat="1" applyFont="1" applyFill="1" applyBorder="1" applyAlignment="1">
      <alignment horizontal="right"/>
    </xf>
    <xf numFmtId="0" fontId="7" fillId="8" borderId="17" xfId="0" applyFont="1" applyFill="1" applyBorder="1"/>
    <xf numFmtId="0" fontId="5" fillId="8" borderId="32" xfId="0" applyFont="1" applyFill="1" applyBorder="1" applyAlignment="1">
      <alignment horizontal="center"/>
    </xf>
    <xf numFmtId="0" fontId="5" fillId="8" borderId="33" xfId="0" applyFont="1" applyFill="1" applyBorder="1" applyAlignment="1">
      <alignment horizontal="center"/>
    </xf>
    <xf numFmtId="3" fontId="24" fillId="8" borderId="33" xfId="0" applyNumberFormat="1" applyFont="1" applyFill="1" applyBorder="1" applyAlignment="1">
      <alignment horizontal="right"/>
    </xf>
    <xf numFmtId="0" fontId="7" fillId="8" borderId="33" xfId="0" applyFont="1" applyFill="1" applyBorder="1"/>
    <xf numFmtId="3" fontId="5" fillId="8" borderId="33" xfId="0" applyNumberFormat="1" applyFont="1" applyFill="1" applyBorder="1" applyAlignment="1">
      <alignment horizontal="right"/>
    </xf>
    <xf numFmtId="3" fontId="5" fillId="8" borderId="34" xfId="0" applyNumberFormat="1" applyFont="1" applyFill="1" applyBorder="1" applyAlignment="1">
      <alignment horizontal="right"/>
    </xf>
    <xf numFmtId="0" fontId="20" fillId="6" borderId="0" xfId="0" applyFont="1" applyFill="1" applyBorder="1" applyAlignment="1">
      <alignment horizontal="center" vertical="center"/>
    </xf>
    <xf numFmtId="0" fontId="20" fillId="6" borderId="0" xfId="0" applyFont="1" applyFill="1" applyBorder="1"/>
    <xf numFmtId="3" fontId="7" fillId="6" borderId="0" xfId="0" applyNumberFormat="1" applyFont="1" applyFill="1" applyBorder="1" applyAlignment="1">
      <alignment horizontal="center" vertical="center" wrapText="1"/>
    </xf>
    <xf numFmtId="0" fontId="20" fillId="6" borderId="38" xfId="0" applyFont="1" applyFill="1" applyBorder="1" applyAlignment="1">
      <alignment horizontal="center" vertical="center"/>
    </xf>
    <xf numFmtId="0" fontId="20" fillId="6" borderId="38" xfId="0" applyFont="1" applyFill="1" applyBorder="1"/>
    <xf numFmtId="3" fontId="7" fillId="6" borderId="38" xfId="0" applyNumberFormat="1" applyFont="1" applyFill="1" applyBorder="1" applyAlignment="1">
      <alignment horizontal="center" vertical="center" wrapText="1"/>
    </xf>
    <xf numFmtId="0" fontId="7" fillId="6" borderId="38" xfId="0" applyFont="1" applyFill="1" applyBorder="1" applyAlignment="1">
      <alignment horizontal="right"/>
    </xf>
    <xf numFmtId="0" fontId="20" fillId="6" borderId="36" xfId="0" applyFont="1" applyFill="1" applyBorder="1" applyAlignment="1">
      <alignment horizontal="left"/>
    </xf>
    <xf numFmtId="3" fontId="19" fillId="6" borderId="36" xfId="0" applyNumberFormat="1" applyFont="1" applyFill="1" applyBorder="1" applyAlignment="1">
      <alignment horizontal="right"/>
    </xf>
    <xf numFmtId="0" fontId="20" fillId="6" borderId="19" xfId="0" applyFont="1" applyFill="1" applyBorder="1" applyAlignment="1">
      <alignment horizontal="center" vertical="top" wrapText="1"/>
    </xf>
    <xf numFmtId="0" fontId="20" fillId="6" borderId="19" xfId="0" applyFont="1" applyFill="1" applyBorder="1" applyAlignment="1">
      <alignment horizontal="left" vertical="top" wrapText="1"/>
    </xf>
    <xf numFmtId="0" fontId="5" fillId="6" borderId="0" xfId="0" applyFont="1" applyFill="1" applyBorder="1" applyAlignment="1">
      <alignment horizontal="center"/>
    </xf>
    <xf numFmtId="0" fontId="7" fillId="6" borderId="0" xfId="0" applyFont="1" applyFill="1" applyBorder="1" applyAlignment="1">
      <alignment horizontal="center"/>
    </xf>
    <xf numFmtId="0" fontId="5" fillId="6" borderId="0" xfId="0" applyFont="1" applyFill="1" applyBorder="1" applyAlignment="1">
      <alignment horizontal="center" wrapText="1"/>
    </xf>
    <xf numFmtId="0" fontId="20" fillId="6" borderId="19" xfId="0" applyFont="1" applyFill="1" applyBorder="1" applyAlignment="1">
      <alignment horizontal="center" vertical="center" wrapText="1"/>
    </xf>
    <xf numFmtId="0" fontId="20" fillId="6" borderId="28" xfId="3" applyFont="1" applyFill="1" applyBorder="1" applyAlignment="1" applyProtection="1">
      <alignment horizontal="center" vertical="center" wrapText="1"/>
    </xf>
    <xf numFmtId="0" fontId="20" fillId="6" borderId="29" xfId="3" applyFont="1" applyFill="1" applyBorder="1" applyAlignment="1" applyProtection="1">
      <alignment horizontal="center" vertical="center" wrapText="1"/>
    </xf>
    <xf numFmtId="0" fontId="20" fillId="6" borderId="17" xfId="3" applyFont="1" applyFill="1" applyBorder="1" applyAlignment="1" applyProtection="1">
      <alignment horizontal="left" vertical="center" wrapText="1"/>
    </xf>
    <xf numFmtId="0" fontId="20" fillId="6" borderId="26" xfId="3" applyFont="1" applyFill="1" applyBorder="1" applyAlignment="1" applyProtection="1">
      <alignment horizontal="left" vertical="center" wrapText="1"/>
    </xf>
    <xf numFmtId="0" fontId="20" fillId="6" borderId="30" xfId="3" applyFont="1" applyFill="1" applyBorder="1" applyAlignment="1" applyProtection="1">
      <alignment horizontal="center" vertical="center" wrapText="1"/>
    </xf>
    <xf numFmtId="0" fontId="20" fillId="6" borderId="18" xfId="3" applyFont="1" applyFill="1" applyBorder="1" applyAlignment="1" applyProtection="1">
      <alignment horizontal="left" vertical="center" wrapText="1"/>
    </xf>
    <xf numFmtId="0" fontId="20" fillId="6" borderId="19" xfId="0" applyFont="1" applyFill="1" applyBorder="1" applyAlignment="1">
      <alignment horizontal="left" vertical="center" wrapText="1"/>
    </xf>
    <xf numFmtId="0" fontId="0" fillId="0" borderId="19" xfId="0" applyBorder="1" applyAlignment="1">
      <alignment horizontal="left" vertical="center" wrapText="1"/>
    </xf>
    <xf numFmtId="0" fontId="20" fillId="6" borderId="28" xfId="0" applyFont="1" applyFill="1" applyBorder="1" applyAlignment="1">
      <alignment horizontal="center" vertical="center"/>
    </xf>
    <xf numFmtId="0" fontId="20" fillId="6" borderId="30" xfId="0" applyFont="1" applyFill="1" applyBorder="1" applyAlignment="1">
      <alignment horizontal="center" vertical="center"/>
    </xf>
    <xf numFmtId="0" fontId="20" fillId="6" borderId="32" xfId="0" applyFont="1" applyFill="1" applyBorder="1" applyAlignment="1">
      <alignment horizontal="center" vertical="center"/>
    </xf>
    <xf numFmtId="3" fontId="7" fillId="6" borderId="17" xfId="0" applyNumberFormat="1" applyFont="1" applyFill="1" applyBorder="1" applyAlignment="1">
      <alignment horizontal="center" vertical="center" wrapText="1"/>
    </xf>
    <xf numFmtId="3" fontId="7" fillId="6" borderId="18" xfId="0" applyNumberFormat="1" applyFont="1" applyFill="1" applyBorder="1" applyAlignment="1">
      <alignment horizontal="center" vertical="center" wrapText="1"/>
    </xf>
    <xf numFmtId="3" fontId="7" fillId="6" borderId="33" xfId="0" applyNumberFormat="1" applyFont="1" applyFill="1" applyBorder="1" applyAlignment="1">
      <alignment horizontal="center" vertical="center" wrapText="1"/>
    </xf>
    <xf numFmtId="0" fontId="7" fillId="6" borderId="18" xfId="0" applyFont="1" applyFill="1" applyBorder="1" applyAlignment="1">
      <alignment horizontal="left" vertical="top" wrapText="1"/>
    </xf>
    <xf numFmtId="0" fontId="20" fillId="6" borderId="29" xfId="0" applyFont="1" applyFill="1" applyBorder="1" applyAlignment="1">
      <alignment horizontal="center" vertical="center"/>
    </xf>
    <xf numFmtId="0" fontId="20" fillId="6" borderId="19" xfId="0" applyFont="1" applyFill="1" applyBorder="1" applyAlignment="1">
      <alignment vertical="top" wrapText="1"/>
    </xf>
    <xf numFmtId="3" fontId="20" fillId="6" borderId="17" xfId="0" applyNumberFormat="1" applyFont="1" applyFill="1" applyBorder="1" applyAlignment="1">
      <alignment horizontal="center" vertical="center" wrapText="1"/>
    </xf>
    <xf numFmtId="3" fontId="20" fillId="6" borderId="18" xfId="0" applyNumberFormat="1" applyFont="1" applyFill="1" applyBorder="1" applyAlignment="1">
      <alignment horizontal="center" vertical="center" wrapText="1"/>
    </xf>
    <xf numFmtId="3" fontId="20" fillId="6" borderId="26" xfId="0" applyNumberFormat="1" applyFont="1" applyFill="1" applyBorder="1" applyAlignment="1">
      <alignment horizontal="center" vertical="center" wrapText="1"/>
    </xf>
    <xf numFmtId="3" fontId="7" fillId="6" borderId="26" xfId="0" applyNumberFormat="1" applyFont="1" applyFill="1" applyBorder="1" applyAlignment="1">
      <alignment horizontal="center" vertical="center" wrapText="1"/>
    </xf>
    <xf numFmtId="0" fontId="20" fillId="6" borderId="35" xfId="0" applyFont="1" applyFill="1" applyBorder="1" applyAlignment="1">
      <alignment horizontal="center" vertical="center"/>
    </xf>
    <xf numFmtId="3" fontId="7" fillId="6" borderId="36" xfId="0" applyNumberFormat="1" applyFont="1" applyFill="1" applyBorder="1" applyAlignment="1">
      <alignment horizontal="center" vertical="center" wrapText="1"/>
    </xf>
    <xf numFmtId="0" fontId="20" fillId="6" borderId="28" xfId="0" applyFont="1" applyFill="1" applyBorder="1" applyAlignment="1">
      <alignment horizontal="center" vertical="center" wrapText="1"/>
    </xf>
    <xf numFmtId="0" fontId="20" fillId="6" borderId="30" xfId="0" applyFont="1" applyFill="1" applyBorder="1" applyAlignment="1">
      <alignment horizontal="center" vertical="center" wrapText="1"/>
    </xf>
    <xf numFmtId="0" fontId="20" fillId="6" borderId="29" xfId="0"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0" fillId="6" borderId="26" xfId="0" applyFont="1" applyFill="1" applyBorder="1" applyAlignment="1">
      <alignment horizontal="center" vertical="center" wrapText="1"/>
    </xf>
    <xf numFmtId="0" fontId="20" fillId="6" borderId="17" xfId="0" applyFont="1" applyFill="1" applyBorder="1" applyAlignment="1">
      <alignment horizontal="left" wrapText="1"/>
    </xf>
    <xf numFmtId="0" fontId="20" fillId="6" borderId="26" xfId="0" applyFont="1" applyFill="1" applyBorder="1" applyAlignment="1">
      <alignment horizontal="left" wrapText="1"/>
    </xf>
    <xf numFmtId="4" fontId="20" fillId="6" borderId="17" xfId="0" applyNumberFormat="1" applyFont="1" applyFill="1" applyBorder="1" applyAlignment="1">
      <alignment horizontal="center" vertical="center" wrapText="1"/>
    </xf>
    <xf numFmtId="4" fontId="20" fillId="6" borderId="26" xfId="0" applyNumberFormat="1" applyFont="1" applyFill="1" applyBorder="1" applyAlignment="1">
      <alignment horizontal="center" vertical="center" wrapText="1"/>
    </xf>
  </cellXfs>
  <cellStyles count="4">
    <cellStyle name="Normal" xfId="0" builtinId="0"/>
    <cellStyle name="Normal 2" xfId="1"/>
    <cellStyle name="Normal_Sheet1" xfId="2"/>
    <cellStyle name="Normal_Stacescu"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6"/>
  <sheetViews>
    <sheetView tabSelected="1" topLeftCell="A279" workbookViewId="0">
      <selection activeCell="A240" sqref="A240:K240"/>
    </sheetView>
  </sheetViews>
  <sheetFormatPr defaultRowHeight="12.75" x14ac:dyDescent="0.2"/>
  <cols>
    <col min="1" max="1" width="4.28515625" style="114" customWidth="1"/>
    <col min="2" max="2" width="70.140625" style="114" customWidth="1"/>
    <col min="3" max="3" width="10" style="114" hidden="1" customWidth="1"/>
    <col min="4" max="4" width="12.28515625" style="114" hidden="1" customWidth="1"/>
    <col min="5" max="5" width="10.42578125" style="114" hidden="1" customWidth="1"/>
    <col min="6" max="6" width="9.85546875" style="114" hidden="1" customWidth="1"/>
    <col min="7" max="7" width="11" style="114" hidden="1" customWidth="1"/>
    <col min="8" max="8" width="11.28515625" style="114" hidden="1" customWidth="1"/>
    <col min="9" max="9" width="5.85546875" style="114" hidden="1" customWidth="1"/>
    <col min="10" max="10" width="18.42578125" style="116" customWidth="1"/>
    <col min="11" max="11" width="17" style="116" customWidth="1"/>
    <col min="12" max="12" width="14.140625" hidden="1" customWidth="1"/>
  </cols>
  <sheetData>
    <row r="1" spans="1:12" x14ac:dyDescent="0.2">
      <c r="A1" s="110"/>
      <c r="B1" s="111"/>
      <c r="C1" s="111"/>
      <c r="D1" s="111"/>
      <c r="J1" s="115" t="s">
        <v>323</v>
      </c>
    </row>
    <row r="2" spans="1:12" ht="15" x14ac:dyDescent="0.25">
      <c r="A2" s="112"/>
      <c r="B2" s="112"/>
      <c r="C2" s="112"/>
      <c r="D2" s="112"/>
      <c r="E2" s="382"/>
      <c r="F2" s="382"/>
      <c r="G2" s="382"/>
      <c r="H2" s="382"/>
      <c r="I2" s="382"/>
      <c r="J2" s="117"/>
      <c r="K2" s="117"/>
      <c r="L2" s="1"/>
    </row>
    <row r="3" spans="1:12" s="123" customFormat="1" ht="15" x14ac:dyDescent="0.25">
      <c r="A3" s="384" t="s">
        <v>218</v>
      </c>
      <c r="B3" s="384"/>
      <c r="C3" s="384"/>
      <c r="D3" s="384"/>
      <c r="E3" s="384"/>
      <c r="F3" s="384"/>
      <c r="G3" s="384"/>
      <c r="H3" s="384"/>
      <c r="I3" s="384"/>
      <c r="J3" s="384"/>
      <c r="K3" s="384"/>
      <c r="L3" s="2"/>
    </row>
    <row r="4" spans="1:12" s="123" customFormat="1" ht="15" x14ac:dyDescent="0.25">
      <c r="A4" s="384"/>
      <c r="B4" s="384"/>
      <c r="C4" s="384"/>
      <c r="D4" s="384"/>
      <c r="E4" s="384"/>
      <c r="F4" s="384"/>
      <c r="G4" s="384"/>
      <c r="H4" s="384"/>
      <c r="I4" s="384"/>
      <c r="J4" s="384"/>
      <c r="K4" s="384"/>
      <c r="L4" s="2"/>
    </row>
    <row r="5" spans="1:12" s="123" customFormat="1" ht="15" x14ac:dyDescent="0.25">
      <c r="A5" s="124"/>
      <c r="B5" s="124"/>
      <c r="C5" s="124"/>
      <c r="D5" s="124"/>
      <c r="E5" s="124"/>
      <c r="F5" s="124"/>
      <c r="G5" s="124"/>
      <c r="H5" s="124"/>
      <c r="I5" s="124"/>
      <c r="J5" s="112"/>
      <c r="K5" s="112"/>
      <c r="L5" s="2"/>
    </row>
    <row r="6" spans="1:12" ht="15" x14ac:dyDescent="0.25">
      <c r="A6" s="382"/>
      <c r="B6" s="383"/>
      <c r="C6" s="383"/>
      <c r="D6" s="383"/>
      <c r="E6" s="383"/>
      <c r="F6" s="383"/>
      <c r="G6" s="383"/>
      <c r="H6" s="383"/>
      <c r="I6" s="383"/>
      <c r="J6" s="119"/>
      <c r="K6" s="119"/>
      <c r="L6" s="56"/>
    </row>
    <row r="7" spans="1:12" ht="15.75" thickBot="1" x14ac:dyDescent="0.3">
      <c r="A7" s="112"/>
      <c r="B7" s="112"/>
      <c r="C7" s="112"/>
      <c r="D7" s="112"/>
      <c r="E7" s="112"/>
      <c r="F7" s="112"/>
      <c r="G7" s="113"/>
      <c r="H7" s="113"/>
      <c r="I7" s="113"/>
      <c r="J7" s="117"/>
      <c r="K7" s="117" t="s">
        <v>215</v>
      </c>
      <c r="L7" s="1"/>
    </row>
    <row r="8" spans="1:12" ht="15.75" thickBot="1" x14ac:dyDescent="0.3">
      <c r="A8" s="127" t="s">
        <v>0</v>
      </c>
      <c r="B8" s="128"/>
      <c r="C8" s="128"/>
      <c r="D8" s="128"/>
      <c r="E8" s="128"/>
      <c r="F8" s="128"/>
      <c r="G8" s="126"/>
      <c r="H8" s="126"/>
      <c r="I8" s="126"/>
      <c r="J8" s="126" t="s">
        <v>213</v>
      </c>
      <c r="K8" s="133" t="s">
        <v>214</v>
      </c>
      <c r="L8" s="1"/>
    </row>
    <row r="9" spans="1:12" ht="15" x14ac:dyDescent="0.25">
      <c r="A9" s="129"/>
      <c r="B9" s="130" t="s">
        <v>3</v>
      </c>
      <c r="C9" s="127" t="s">
        <v>4</v>
      </c>
      <c r="D9" s="127" t="s">
        <v>2</v>
      </c>
      <c r="E9" s="127" t="s">
        <v>9</v>
      </c>
      <c r="F9" s="127" t="s">
        <v>15</v>
      </c>
      <c r="G9" s="127" t="s">
        <v>11</v>
      </c>
      <c r="H9" s="127" t="s">
        <v>10</v>
      </c>
      <c r="I9" s="127" t="s">
        <v>14</v>
      </c>
      <c r="J9" s="130" t="s">
        <v>212</v>
      </c>
      <c r="K9" s="130" t="s">
        <v>191</v>
      </c>
      <c r="L9" s="64"/>
    </row>
    <row r="10" spans="1:12" ht="15" x14ac:dyDescent="0.25">
      <c r="A10" s="130" t="s">
        <v>1</v>
      </c>
      <c r="B10" s="130"/>
      <c r="C10" s="130"/>
      <c r="D10" s="130"/>
      <c r="E10" s="131">
        <v>42004</v>
      </c>
      <c r="F10" s="131"/>
      <c r="G10" s="131" t="s">
        <v>12</v>
      </c>
      <c r="H10" s="131" t="s">
        <v>16</v>
      </c>
      <c r="I10" s="131"/>
      <c r="J10" s="131" t="s">
        <v>193</v>
      </c>
      <c r="K10" s="131" t="s">
        <v>192</v>
      </c>
      <c r="L10" s="65"/>
    </row>
    <row r="11" spans="1:12" ht="15.75" thickBot="1" x14ac:dyDescent="0.3">
      <c r="A11" s="132"/>
      <c r="B11" s="132" t="s">
        <v>5</v>
      </c>
      <c r="C11" s="132" t="s">
        <v>6</v>
      </c>
      <c r="D11" s="132" t="s">
        <v>7</v>
      </c>
      <c r="E11" s="132"/>
      <c r="F11" s="132">
        <v>2015</v>
      </c>
      <c r="G11" s="132" t="s">
        <v>13</v>
      </c>
      <c r="H11" s="132"/>
      <c r="I11" s="132"/>
      <c r="J11" s="132" t="s">
        <v>182</v>
      </c>
      <c r="K11" s="132">
        <v>2015</v>
      </c>
      <c r="L11" s="64"/>
    </row>
    <row r="12" spans="1:12" ht="16.5" thickBot="1" x14ac:dyDescent="0.3">
      <c r="A12" s="108">
        <v>0</v>
      </c>
      <c r="B12" s="108">
        <v>1</v>
      </c>
      <c r="C12" s="109">
        <v>2</v>
      </c>
      <c r="D12" s="109">
        <v>3</v>
      </c>
      <c r="E12" s="108">
        <v>4</v>
      </c>
      <c r="F12" s="108">
        <v>5</v>
      </c>
      <c r="G12" s="108">
        <v>6</v>
      </c>
      <c r="H12" s="108">
        <v>7</v>
      </c>
      <c r="I12" s="108">
        <v>8</v>
      </c>
      <c r="J12" s="118">
        <v>2</v>
      </c>
      <c r="K12" s="118">
        <v>3</v>
      </c>
      <c r="L12" s="66">
        <v>9</v>
      </c>
    </row>
    <row r="13" spans="1:12" s="3" customFormat="1" ht="15.75" thickBot="1" x14ac:dyDescent="0.3">
      <c r="A13" s="141"/>
      <c r="B13" s="142" t="s">
        <v>244</v>
      </c>
      <c r="C13" s="143">
        <f t="shared" ref="C13:H14" si="0">C15+C18+C20+C24+C28</f>
        <v>56163.743950000004</v>
      </c>
      <c r="D13" s="143">
        <f t="shared" si="0"/>
        <v>22581.909149999999</v>
      </c>
      <c r="E13" s="143">
        <f t="shared" si="0"/>
        <v>22581.909149999999</v>
      </c>
      <c r="F13" s="143">
        <f t="shared" si="0"/>
        <v>745</v>
      </c>
      <c r="G13" s="143">
        <f t="shared" si="0"/>
        <v>33581.834800000004</v>
      </c>
      <c r="H13" s="143">
        <f t="shared" si="0"/>
        <v>33581.834000000003</v>
      </c>
      <c r="I13" s="143"/>
      <c r="J13" s="144">
        <f>J15+J18+J20+J24+J28</f>
        <v>32582</v>
      </c>
      <c r="K13" s="145">
        <f>K15+K18+K20+K24+K28</f>
        <v>1000</v>
      </c>
      <c r="L13" s="45"/>
    </row>
    <row r="14" spans="1:12" s="3" customFormat="1" ht="15.75" hidden="1" thickBot="1" x14ac:dyDescent="0.3">
      <c r="A14" s="146"/>
      <c r="B14" s="147" t="s">
        <v>8</v>
      </c>
      <c r="C14" s="148">
        <f t="shared" si="0"/>
        <v>49885.534180000002</v>
      </c>
      <c r="D14" s="148">
        <f t="shared" si="0"/>
        <v>21028.07648</v>
      </c>
      <c r="E14" s="148">
        <f t="shared" si="0"/>
        <v>21028.07648</v>
      </c>
      <c r="F14" s="148">
        <f t="shared" si="0"/>
        <v>700</v>
      </c>
      <c r="G14" s="148">
        <f t="shared" si="0"/>
        <v>28857.457699999999</v>
      </c>
      <c r="H14" s="148">
        <f t="shared" si="0"/>
        <v>28857.535</v>
      </c>
      <c r="I14" s="148"/>
      <c r="J14" s="149">
        <f>J16+J19+J21+J25+J29</f>
        <v>27895.344000000001</v>
      </c>
      <c r="K14" s="150">
        <f>K16+K19+K21+K25+K29</f>
        <v>900</v>
      </c>
      <c r="L14" s="67"/>
    </row>
    <row r="15" spans="1:12" ht="31.5" customHeight="1" x14ac:dyDescent="0.2">
      <c r="A15" s="151">
        <v>1</v>
      </c>
      <c r="B15" s="381" t="s">
        <v>216</v>
      </c>
      <c r="C15" s="152">
        <f>9465177.5/1000</f>
        <v>9465.1774999999998</v>
      </c>
      <c r="D15" s="153">
        <f>7786420.15/1000</f>
        <v>7786.4201499999999</v>
      </c>
      <c r="E15" s="153">
        <f>7786420.15/1000</f>
        <v>7786.4201499999999</v>
      </c>
      <c r="F15" s="153">
        <v>0</v>
      </c>
      <c r="G15" s="152">
        <f>C15-D15</f>
        <v>1678.7573499999999</v>
      </c>
      <c r="H15" s="152">
        <f>1678757/1000</f>
        <v>1678.7570000000001</v>
      </c>
      <c r="I15" s="380" t="s">
        <v>127</v>
      </c>
      <c r="J15" s="154">
        <v>1679</v>
      </c>
      <c r="K15" s="155">
        <v>0</v>
      </c>
      <c r="L15" s="10" t="s">
        <v>137</v>
      </c>
    </row>
    <row r="16" spans="1:12" ht="14.25" hidden="1" x14ac:dyDescent="0.2">
      <c r="A16" s="151"/>
      <c r="B16" s="381"/>
      <c r="C16" s="156">
        <f>8365851.81/1000</f>
        <v>8365.8518100000001</v>
      </c>
      <c r="D16" s="157">
        <f>7414928.48/1000</f>
        <v>7414.9284800000005</v>
      </c>
      <c r="E16" s="157">
        <f>7414928.48/1000</f>
        <v>7414.9284800000005</v>
      </c>
      <c r="F16" s="157">
        <v>0</v>
      </c>
      <c r="G16" s="156">
        <f>C16-D16</f>
        <v>950.92332999999962</v>
      </c>
      <c r="H16" s="156">
        <f>951</f>
        <v>951</v>
      </c>
      <c r="I16" s="380"/>
      <c r="J16" s="158">
        <v>951</v>
      </c>
      <c r="K16" s="159">
        <v>0</v>
      </c>
      <c r="L16" s="11" t="s">
        <v>138</v>
      </c>
    </row>
    <row r="17" spans="1:12" ht="117.6" hidden="1" customHeight="1" thickBot="1" x14ac:dyDescent="0.25">
      <c r="A17" s="151"/>
      <c r="B17" s="139"/>
      <c r="C17" s="156"/>
      <c r="D17" s="160"/>
      <c r="E17" s="160"/>
      <c r="F17" s="160"/>
      <c r="G17" s="161"/>
      <c r="H17" s="160"/>
      <c r="I17" s="380"/>
      <c r="J17" s="162"/>
      <c r="K17" s="155"/>
      <c r="L17" s="12"/>
    </row>
    <row r="18" spans="1:12" ht="33.75" customHeight="1" x14ac:dyDescent="0.2">
      <c r="A18" s="151">
        <v>2</v>
      </c>
      <c r="B18" s="381" t="s">
        <v>243</v>
      </c>
      <c r="C18" s="152">
        <f>20502916/1000</f>
        <v>20502.916000000001</v>
      </c>
      <c r="D18" s="153">
        <f>5110384/1000</f>
        <v>5110.384</v>
      </c>
      <c r="E18" s="153">
        <f>5110384/1000</f>
        <v>5110.384</v>
      </c>
      <c r="F18" s="153">
        <v>0</v>
      </c>
      <c r="G18" s="152">
        <f>C18-D18</f>
        <v>15392.532000000001</v>
      </c>
      <c r="H18" s="152">
        <f>15392532/1000</f>
        <v>15392.531999999999</v>
      </c>
      <c r="I18" s="380" t="s">
        <v>130</v>
      </c>
      <c r="J18" s="154">
        <v>15393</v>
      </c>
      <c r="K18" s="155">
        <v>0</v>
      </c>
      <c r="L18" s="13"/>
    </row>
    <row r="19" spans="1:12" ht="14.25" hidden="1" x14ac:dyDescent="0.2">
      <c r="A19" s="151"/>
      <c r="B19" s="381"/>
      <c r="C19" s="156">
        <f>18359589/1000</f>
        <v>18359.589</v>
      </c>
      <c r="D19" s="160">
        <f>4849686/1000</f>
        <v>4849.6859999999997</v>
      </c>
      <c r="E19" s="160">
        <f>4849686/1000</f>
        <v>4849.6859999999997</v>
      </c>
      <c r="F19" s="160">
        <v>0</v>
      </c>
      <c r="G19" s="156">
        <f>C19-D19</f>
        <v>13509.903</v>
      </c>
      <c r="H19" s="156">
        <f>13509903/1000</f>
        <v>13509.903</v>
      </c>
      <c r="I19" s="380"/>
      <c r="J19" s="158">
        <v>13509.903</v>
      </c>
      <c r="K19" s="155">
        <v>0</v>
      </c>
      <c r="L19" s="14" t="s">
        <v>139</v>
      </c>
    </row>
    <row r="20" spans="1:12" ht="28.5" x14ac:dyDescent="0.2">
      <c r="A20" s="151">
        <v>3</v>
      </c>
      <c r="B20" s="139" t="s">
        <v>217</v>
      </c>
      <c r="C20" s="152">
        <f>3656277.37/1000</f>
        <v>3656.2773700000002</v>
      </c>
      <c r="D20" s="163">
        <f>238963/1000</f>
        <v>238.96299999999999</v>
      </c>
      <c r="E20" s="163">
        <f>238963/1000</f>
        <v>238.96299999999999</v>
      </c>
      <c r="F20" s="163">
        <v>0</v>
      </c>
      <c r="G20" s="152">
        <f>C20-D20</f>
        <v>3417.3143700000001</v>
      </c>
      <c r="H20" s="152">
        <f>3417314/1000</f>
        <v>3417.3139999999999</v>
      </c>
      <c r="I20" s="380" t="s">
        <v>129</v>
      </c>
      <c r="J20" s="154">
        <v>3417</v>
      </c>
      <c r="K20" s="155">
        <v>0</v>
      </c>
      <c r="L20" s="16" t="s">
        <v>141</v>
      </c>
    </row>
    <row r="21" spans="1:12" ht="14.25" hidden="1" x14ac:dyDescent="0.2">
      <c r="A21" s="151"/>
      <c r="B21" s="139"/>
      <c r="C21" s="156">
        <f>3227123.73/1000</f>
        <v>3227.1237299999998</v>
      </c>
      <c r="D21" s="164">
        <f>97000/1000</f>
        <v>97</v>
      </c>
      <c r="E21" s="164">
        <f>97000/1000</f>
        <v>97</v>
      </c>
      <c r="F21" s="164">
        <v>0</v>
      </c>
      <c r="G21" s="156">
        <f>C21-D21</f>
        <v>3130.1237299999998</v>
      </c>
      <c r="H21" s="156">
        <f>3130124/1000</f>
        <v>3130.1239999999998</v>
      </c>
      <c r="I21" s="380"/>
      <c r="J21" s="158">
        <v>3130.1239999999998</v>
      </c>
      <c r="K21" s="155">
        <v>0</v>
      </c>
      <c r="L21" s="11" t="s">
        <v>140</v>
      </c>
    </row>
    <row r="22" spans="1:12" ht="14.25" hidden="1" x14ac:dyDescent="0.2">
      <c r="A22" s="151"/>
      <c r="B22" s="139"/>
      <c r="C22" s="156"/>
      <c r="D22" s="160"/>
      <c r="E22" s="160"/>
      <c r="F22" s="160"/>
      <c r="G22" s="161"/>
      <c r="H22" s="160"/>
      <c r="I22" s="380"/>
      <c r="J22" s="162"/>
      <c r="K22" s="155"/>
      <c r="L22" s="17"/>
    </row>
    <row r="23" spans="1:12" ht="14.25" hidden="1" x14ac:dyDescent="0.2">
      <c r="A23" s="151"/>
      <c r="B23" s="139"/>
      <c r="C23" s="156"/>
      <c r="D23" s="160"/>
      <c r="E23" s="160"/>
      <c r="F23" s="160"/>
      <c r="G23" s="161"/>
      <c r="H23" s="160"/>
      <c r="I23" s="380"/>
      <c r="J23" s="162"/>
      <c r="K23" s="155"/>
      <c r="L23" s="68"/>
    </row>
    <row r="24" spans="1:12" ht="30" customHeight="1" thickBot="1" x14ac:dyDescent="0.25">
      <c r="A24" s="151">
        <v>4</v>
      </c>
      <c r="B24" s="139" t="s">
        <v>219</v>
      </c>
      <c r="C24" s="152">
        <f>5595936.08/1000</f>
        <v>5595.9360800000004</v>
      </c>
      <c r="D24" s="163">
        <f>533145/1000</f>
        <v>533.14499999999998</v>
      </c>
      <c r="E24" s="163">
        <f>533145/1000</f>
        <v>533.14499999999998</v>
      </c>
      <c r="F24" s="163">
        <f>745000/1000</f>
        <v>745</v>
      </c>
      <c r="G24" s="152">
        <f>C24-D24</f>
        <v>5062.7910800000009</v>
      </c>
      <c r="H24" s="152">
        <f>5062791/1000</f>
        <v>5062.7910000000002</v>
      </c>
      <c r="I24" s="385" t="s">
        <v>128</v>
      </c>
      <c r="J24" s="154">
        <v>4063</v>
      </c>
      <c r="K24" s="155">
        <v>1000</v>
      </c>
      <c r="L24" s="11"/>
    </row>
    <row r="25" spans="1:12" ht="15" hidden="1" thickBot="1" x14ac:dyDescent="0.25">
      <c r="A25" s="151"/>
      <c r="B25" s="139"/>
      <c r="C25" s="156">
        <f>4876190.64/1000</f>
        <v>4876.1906399999998</v>
      </c>
      <c r="D25" s="165">
        <f>314000/1000</f>
        <v>314</v>
      </c>
      <c r="E25" s="165">
        <f>314000/1000</f>
        <v>314</v>
      </c>
      <c r="F25" s="165">
        <f>700000/1000</f>
        <v>700</v>
      </c>
      <c r="G25" s="156">
        <f>C25-D25</f>
        <v>4562.1906399999998</v>
      </c>
      <c r="H25" s="156">
        <f>4562191/1000</f>
        <v>4562.1909999999998</v>
      </c>
      <c r="I25" s="385"/>
      <c r="J25" s="158">
        <v>3600</v>
      </c>
      <c r="K25" s="159">
        <v>900</v>
      </c>
      <c r="L25" s="14" t="s">
        <v>137</v>
      </c>
    </row>
    <row r="26" spans="1:12" ht="38.450000000000003" hidden="1" customHeight="1" x14ac:dyDescent="0.2">
      <c r="A26" s="151"/>
      <c r="B26" s="139"/>
      <c r="C26" s="160"/>
      <c r="D26" s="160"/>
      <c r="E26" s="160"/>
      <c r="F26" s="160"/>
      <c r="G26" s="160"/>
      <c r="H26" s="160"/>
      <c r="I26" s="385"/>
      <c r="J26" s="162"/>
      <c r="K26" s="155"/>
      <c r="L26" s="18" t="s">
        <v>140</v>
      </c>
    </row>
    <row r="27" spans="1:12" ht="15" hidden="1" thickBot="1" x14ac:dyDescent="0.25">
      <c r="A27" s="151"/>
      <c r="B27" s="139"/>
      <c r="C27" s="160"/>
      <c r="D27" s="160"/>
      <c r="E27" s="160"/>
      <c r="F27" s="160"/>
      <c r="G27" s="160"/>
      <c r="H27" s="160"/>
      <c r="I27" s="139"/>
      <c r="J27" s="162"/>
      <c r="K27" s="155"/>
      <c r="L27" s="15"/>
    </row>
    <row r="28" spans="1:12" ht="35.25" customHeight="1" x14ac:dyDescent="0.2">
      <c r="A28" s="151">
        <v>5</v>
      </c>
      <c r="B28" s="138" t="s">
        <v>220</v>
      </c>
      <c r="C28" s="152">
        <f>16943437/1000</f>
        <v>16943.437000000002</v>
      </c>
      <c r="D28" s="163">
        <f>8912997/1000</f>
        <v>8912.9969999999994</v>
      </c>
      <c r="E28" s="163">
        <f>8912997/1000</f>
        <v>8912.9969999999994</v>
      </c>
      <c r="F28" s="163">
        <v>0</v>
      </c>
      <c r="G28" s="152">
        <f>C28-D28</f>
        <v>8030.4400000000023</v>
      </c>
      <c r="H28" s="152">
        <f>8030440/1000</f>
        <v>8030.44</v>
      </c>
      <c r="I28" s="385" t="s">
        <v>131</v>
      </c>
      <c r="J28" s="154">
        <v>8030</v>
      </c>
      <c r="K28" s="155">
        <v>0</v>
      </c>
      <c r="L28" s="10" t="s">
        <v>142</v>
      </c>
    </row>
    <row r="29" spans="1:12" ht="14.25" hidden="1" x14ac:dyDescent="0.2">
      <c r="A29" s="151"/>
      <c r="B29" s="139"/>
      <c r="C29" s="156">
        <f>15056779/1000</f>
        <v>15056.779</v>
      </c>
      <c r="D29" s="165">
        <f>8352462/1000</f>
        <v>8352.4619999999995</v>
      </c>
      <c r="E29" s="165">
        <f>8352462/1000</f>
        <v>8352.4619999999995</v>
      </c>
      <c r="F29" s="165">
        <v>0</v>
      </c>
      <c r="G29" s="156">
        <f>C29-D29</f>
        <v>6704.3170000000009</v>
      </c>
      <c r="H29" s="156">
        <f>6704317/1000</f>
        <v>6704.317</v>
      </c>
      <c r="I29" s="385"/>
      <c r="J29" s="158">
        <v>6704.317</v>
      </c>
      <c r="K29" s="159">
        <v>0</v>
      </c>
      <c r="L29" s="11" t="s">
        <v>143</v>
      </c>
    </row>
    <row r="30" spans="1:12" ht="13.9" hidden="1" customHeight="1" x14ac:dyDescent="0.2">
      <c r="A30" s="151"/>
      <c r="B30" s="139"/>
      <c r="C30" s="166"/>
      <c r="D30" s="164"/>
      <c r="E30" s="164"/>
      <c r="F30" s="164"/>
      <c r="G30" s="166"/>
      <c r="H30" s="160"/>
      <c r="I30" s="385"/>
      <c r="J30" s="162"/>
      <c r="K30" s="155"/>
      <c r="L30" s="20"/>
    </row>
    <row r="31" spans="1:12" ht="14.25" hidden="1" x14ac:dyDescent="0.2">
      <c r="A31" s="151"/>
      <c r="B31" s="139"/>
      <c r="C31" s="156"/>
      <c r="D31" s="160"/>
      <c r="E31" s="160"/>
      <c r="F31" s="160"/>
      <c r="G31" s="161"/>
      <c r="H31" s="160"/>
      <c r="I31" s="385"/>
      <c r="J31" s="162"/>
      <c r="K31" s="155"/>
      <c r="L31" s="14"/>
    </row>
    <row r="32" spans="1:12" ht="14.25" hidden="1" x14ac:dyDescent="0.2">
      <c r="A32" s="151"/>
      <c r="B32" s="139"/>
      <c r="C32" s="160"/>
      <c r="D32" s="160"/>
      <c r="E32" s="160"/>
      <c r="F32" s="160"/>
      <c r="G32" s="160"/>
      <c r="H32" s="160"/>
      <c r="I32" s="385"/>
      <c r="J32" s="162"/>
      <c r="K32" s="155"/>
      <c r="L32" s="11"/>
    </row>
    <row r="33" spans="1:12" ht="13.15" hidden="1" customHeight="1" thickBot="1" x14ac:dyDescent="0.25">
      <c r="A33" s="151"/>
      <c r="B33" s="139"/>
      <c r="C33" s="160"/>
      <c r="D33" s="160"/>
      <c r="E33" s="160"/>
      <c r="F33" s="160"/>
      <c r="G33" s="160"/>
      <c r="H33" s="160"/>
      <c r="I33" s="385"/>
      <c r="J33" s="162"/>
      <c r="K33" s="155"/>
      <c r="L33" s="19"/>
    </row>
    <row r="34" spans="1:12" s="3" customFormat="1" ht="15.75" thickBot="1" x14ac:dyDescent="0.3">
      <c r="A34" s="167"/>
      <c r="B34" s="168" t="s">
        <v>245</v>
      </c>
      <c r="C34" s="169">
        <f>C36+C40+C46+C51+C55+C59+C62+C70+C66</f>
        <v>901114</v>
      </c>
      <c r="D34" s="169">
        <f t="shared" ref="D34:H35" si="1">D36+D40+D46+D51+D55+D59+D62+D70+D66</f>
        <v>486084</v>
      </c>
      <c r="E34" s="169">
        <f t="shared" si="1"/>
        <v>486084</v>
      </c>
      <c r="F34" s="169">
        <f t="shared" si="1"/>
        <v>12603</v>
      </c>
      <c r="G34" s="169">
        <f t="shared" si="1"/>
        <v>415030</v>
      </c>
      <c r="H34" s="169">
        <f t="shared" si="1"/>
        <v>45323</v>
      </c>
      <c r="I34" s="170"/>
      <c r="J34" s="171">
        <f>J36+J40+J46+J51+J55+J59+J62+J70+J66+J74</f>
        <v>351905</v>
      </c>
      <c r="K34" s="172">
        <f>K36+K40+K46+K51+K55+K59+K62+K70+K66+K74</f>
        <v>63473</v>
      </c>
      <c r="L34" s="6"/>
    </row>
    <row r="35" spans="1:12" s="3" customFormat="1" ht="15.75" hidden="1" thickBot="1" x14ac:dyDescent="0.3">
      <c r="A35" s="173"/>
      <c r="B35" s="174"/>
      <c r="C35" s="148">
        <f>C37+C41+C47+C52+C56+C60+C63+C71+C67</f>
        <v>775871</v>
      </c>
      <c r="D35" s="148">
        <f t="shared" si="1"/>
        <v>452123</v>
      </c>
      <c r="E35" s="148">
        <f t="shared" si="1"/>
        <v>452123</v>
      </c>
      <c r="F35" s="148">
        <f t="shared" si="1"/>
        <v>12217</v>
      </c>
      <c r="G35" s="148">
        <f t="shared" si="1"/>
        <v>323748</v>
      </c>
      <c r="H35" s="148">
        <f t="shared" si="1"/>
        <v>43176</v>
      </c>
      <c r="I35" s="175"/>
      <c r="J35" s="149">
        <f>J37+J41+J47+J52+J56+J60+J63+J71+J67+J75</f>
        <v>119099</v>
      </c>
      <c r="K35" s="150">
        <f>K37+K41+K47+K52+K56+K60+K63+K71+K67</f>
        <v>27773</v>
      </c>
      <c r="L35" s="6"/>
    </row>
    <row r="36" spans="1:12" ht="14.25" x14ac:dyDescent="0.2">
      <c r="A36" s="176">
        <v>1</v>
      </c>
      <c r="B36" s="137" t="s">
        <v>246</v>
      </c>
      <c r="C36" s="163">
        <v>104527</v>
      </c>
      <c r="D36" s="163">
        <v>77708</v>
      </c>
      <c r="E36" s="163">
        <v>77708</v>
      </c>
      <c r="F36" s="163">
        <v>2000</v>
      </c>
      <c r="G36" s="163">
        <v>26819</v>
      </c>
      <c r="H36" s="163">
        <v>6250</v>
      </c>
      <c r="I36" s="177"/>
      <c r="J36" s="162">
        <v>20000</v>
      </c>
      <c r="K36" s="155">
        <v>7250</v>
      </c>
      <c r="L36" s="10" t="s">
        <v>142</v>
      </c>
    </row>
    <row r="37" spans="1:12" ht="14.25" hidden="1" x14ac:dyDescent="0.2">
      <c r="A37" s="176"/>
      <c r="B37" s="137" t="s">
        <v>90</v>
      </c>
      <c r="C37" s="164">
        <v>90664</v>
      </c>
      <c r="D37" s="164">
        <v>71079</v>
      </c>
      <c r="E37" s="164">
        <v>71079</v>
      </c>
      <c r="F37" s="164">
        <v>1900</v>
      </c>
      <c r="G37" s="164">
        <v>19585</v>
      </c>
      <c r="H37" s="164">
        <v>6030</v>
      </c>
      <c r="I37" s="178" t="s">
        <v>110</v>
      </c>
      <c r="J37" s="162">
        <v>19585</v>
      </c>
      <c r="K37" s="155">
        <v>6030</v>
      </c>
      <c r="L37" s="20" t="s">
        <v>138</v>
      </c>
    </row>
    <row r="38" spans="1:12" ht="14.25" hidden="1" x14ac:dyDescent="0.2">
      <c r="A38" s="176"/>
      <c r="B38" s="137" t="s">
        <v>91</v>
      </c>
      <c r="C38" s="164"/>
      <c r="D38" s="164"/>
      <c r="E38" s="164"/>
      <c r="F38" s="164"/>
      <c r="G38" s="164"/>
      <c r="H38" s="164"/>
      <c r="I38" s="177"/>
      <c r="J38" s="162"/>
      <c r="K38" s="155"/>
      <c r="L38" s="14"/>
    </row>
    <row r="39" spans="1:12" ht="15" hidden="1" thickBot="1" x14ac:dyDescent="0.25">
      <c r="A39" s="176"/>
      <c r="B39" s="137" t="s">
        <v>92</v>
      </c>
      <c r="C39" s="164"/>
      <c r="D39" s="164"/>
      <c r="E39" s="164"/>
      <c r="F39" s="164"/>
      <c r="G39" s="164"/>
      <c r="H39" s="164"/>
      <c r="I39" s="177"/>
      <c r="J39" s="162"/>
      <c r="K39" s="155"/>
      <c r="L39" s="19"/>
    </row>
    <row r="40" spans="1:12" ht="28.5" x14ac:dyDescent="0.2">
      <c r="A40" s="176">
        <v>2</v>
      </c>
      <c r="B40" s="138" t="s">
        <v>247</v>
      </c>
      <c r="C40" s="163">
        <v>169648</v>
      </c>
      <c r="D40" s="163">
        <v>60598</v>
      </c>
      <c r="E40" s="163">
        <v>60598</v>
      </c>
      <c r="F40" s="163">
        <v>0</v>
      </c>
      <c r="G40" s="163">
        <v>109050</v>
      </c>
      <c r="H40" s="163">
        <v>10000</v>
      </c>
      <c r="I40" s="177"/>
      <c r="J40" s="162">
        <v>93000</v>
      </c>
      <c r="K40" s="155">
        <v>17000</v>
      </c>
      <c r="L40" s="16" t="s">
        <v>144</v>
      </c>
    </row>
    <row r="41" spans="1:12" ht="14.25" hidden="1" x14ac:dyDescent="0.2">
      <c r="A41" s="176"/>
      <c r="B41" s="138"/>
      <c r="C41" s="164">
        <v>144575</v>
      </c>
      <c r="D41" s="164">
        <v>53432</v>
      </c>
      <c r="E41" s="164">
        <v>53432</v>
      </c>
      <c r="F41" s="164">
        <v>0</v>
      </c>
      <c r="G41" s="164">
        <v>91143</v>
      </c>
      <c r="H41" s="164">
        <v>9800</v>
      </c>
      <c r="I41" s="178" t="s">
        <v>111</v>
      </c>
      <c r="J41" s="162">
        <v>42000</v>
      </c>
      <c r="K41" s="155">
        <v>11000</v>
      </c>
      <c r="L41" s="11" t="s">
        <v>138</v>
      </c>
    </row>
    <row r="42" spans="1:12" ht="14.25" hidden="1" x14ac:dyDescent="0.2">
      <c r="A42" s="176"/>
      <c r="B42" s="138"/>
      <c r="C42" s="164"/>
      <c r="D42" s="164"/>
      <c r="E42" s="164"/>
      <c r="F42" s="164"/>
      <c r="G42" s="164"/>
      <c r="H42" s="164"/>
      <c r="I42" s="177"/>
      <c r="J42" s="162"/>
      <c r="K42" s="155"/>
      <c r="L42" s="22"/>
    </row>
    <row r="43" spans="1:12" ht="14.25" hidden="1" x14ac:dyDescent="0.2">
      <c r="A43" s="176"/>
      <c r="B43" s="137" t="s">
        <v>93</v>
      </c>
      <c r="C43" s="164"/>
      <c r="D43" s="164"/>
      <c r="E43" s="164"/>
      <c r="F43" s="164"/>
      <c r="G43" s="164"/>
      <c r="H43" s="164"/>
      <c r="I43" s="177"/>
      <c r="J43" s="162"/>
      <c r="K43" s="155"/>
      <c r="L43" s="14"/>
    </row>
    <row r="44" spans="1:12" ht="14.25" hidden="1" x14ac:dyDescent="0.2">
      <c r="A44" s="176"/>
      <c r="B44" s="137" t="s">
        <v>94</v>
      </c>
      <c r="C44" s="164"/>
      <c r="D44" s="164"/>
      <c r="E44" s="164"/>
      <c r="F44" s="164"/>
      <c r="G44" s="164"/>
      <c r="H44" s="164"/>
      <c r="I44" s="177"/>
      <c r="J44" s="162"/>
      <c r="K44" s="155"/>
      <c r="L44" s="11"/>
    </row>
    <row r="45" spans="1:12" ht="14.25" hidden="1" x14ac:dyDescent="0.2">
      <c r="A45" s="176"/>
      <c r="B45" s="137" t="s">
        <v>92</v>
      </c>
      <c r="C45" s="164"/>
      <c r="D45" s="164"/>
      <c r="E45" s="164"/>
      <c r="F45" s="164"/>
      <c r="G45" s="164"/>
      <c r="H45" s="164"/>
      <c r="I45" s="177"/>
      <c r="J45" s="162"/>
      <c r="K45" s="155"/>
      <c r="L45" s="60"/>
    </row>
    <row r="46" spans="1:12" ht="17.25" customHeight="1" x14ac:dyDescent="0.2">
      <c r="A46" s="179">
        <v>3</v>
      </c>
      <c r="B46" s="137" t="s">
        <v>248</v>
      </c>
      <c r="C46" s="163">
        <v>238510</v>
      </c>
      <c r="D46" s="163">
        <v>74215</v>
      </c>
      <c r="E46" s="163">
        <v>74215</v>
      </c>
      <c r="F46" s="163">
        <v>4500</v>
      </c>
      <c r="G46" s="163">
        <v>164295</v>
      </c>
      <c r="H46" s="163">
        <v>6000</v>
      </c>
      <c r="I46" s="177"/>
      <c r="J46" s="162">
        <v>135298</v>
      </c>
      <c r="K46" s="155">
        <v>14100</v>
      </c>
      <c r="L46" s="61" t="s">
        <v>144</v>
      </c>
    </row>
    <row r="47" spans="1:12" ht="14.25" hidden="1" x14ac:dyDescent="0.2">
      <c r="A47" s="179"/>
      <c r="B47" s="137" t="s">
        <v>95</v>
      </c>
      <c r="C47" s="164">
        <v>198461</v>
      </c>
      <c r="D47" s="164">
        <v>68715</v>
      </c>
      <c r="E47" s="164">
        <v>68715</v>
      </c>
      <c r="F47" s="164">
        <v>4374</v>
      </c>
      <c r="G47" s="164">
        <v>129746</v>
      </c>
      <c r="H47" s="164">
        <v>5800</v>
      </c>
      <c r="I47" s="177"/>
      <c r="J47" s="162">
        <v>56700</v>
      </c>
      <c r="K47" s="155">
        <v>10000</v>
      </c>
      <c r="L47" s="20" t="s">
        <v>138</v>
      </c>
    </row>
    <row r="48" spans="1:12" ht="14.25" hidden="1" x14ac:dyDescent="0.2">
      <c r="A48" s="179"/>
      <c r="B48" s="137" t="s">
        <v>96</v>
      </c>
      <c r="C48" s="164"/>
      <c r="D48" s="164"/>
      <c r="E48" s="164"/>
      <c r="F48" s="164"/>
      <c r="G48" s="164"/>
      <c r="H48" s="164"/>
      <c r="I48" s="178" t="s">
        <v>111</v>
      </c>
      <c r="J48" s="162"/>
      <c r="K48" s="155"/>
      <c r="L48" s="37"/>
    </row>
    <row r="49" spans="1:12" ht="14.25" hidden="1" x14ac:dyDescent="0.2">
      <c r="A49" s="179"/>
      <c r="B49" s="137" t="s">
        <v>97</v>
      </c>
      <c r="C49" s="164"/>
      <c r="D49" s="164"/>
      <c r="E49" s="164"/>
      <c r="F49" s="164"/>
      <c r="G49" s="164"/>
      <c r="H49" s="164"/>
      <c r="I49" s="177"/>
      <c r="J49" s="162"/>
      <c r="K49" s="155"/>
      <c r="L49" s="62"/>
    </row>
    <row r="50" spans="1:12" ht="14.25" hidden="1" x14ac:dyDescent="0.2">
      <c r="A50" s="179"/>
      <c r="B50" s="137" t="s">
        <v>98</v>
      </c>
      <c r="C50" s="164"/>
      <c r="D50" s="164"/>
      <c r="E50" s="164"/>
      <c r="F50" s="164"/>
      <c r="G50" s="164"/>
      <c r="H50" s="164"/>
      <c r="I50" s="177"/>
      <c r="J50" s="162"/>
      <c r="K50" s="155"/>
      <c r="L50" s="63"/>
    </row>
    <row r="51" spans="1:12" ht="14.25" x14ac:dyDescent="0.2">
      <c r="A51" s="176">
        <v>4</v>
      </c>
      <c r="B51" s="392" t="s">
        <v>221</v>
      </c>
      <c r="C51" s="163">
        <v>17838</v>
      </c>
      <c r="D51" s="163">
        <v>13463</v>
      </c>
      <c r="E51" s="163">
        <v>13463</v>
      </c>
      <c r="F51" s="163">
        <v>2000</v>
      </c>
      <c r="G51" s="163">
        <v>4375</v>
      </c>
      <c r="H51" s="163">
        <v>3000</v>
      </c>
      <c r="I51" s="177"/>
      <c r="J51" s="215">
        <v>4000</v>
      </c>
      <c r="K51" s="216">
        <v>3000</v>
      </c>
      <c r="L51" s="13"/>
    </row>
    <row r="52" spans="1:12" ht="14.25" x14ac:dyDescent="0.2">
      <c r="A52" s="176"/>
      <c r="B52" s="393"/>
      <c r="C52" s="164">
        <v>15332</v>
      </c>
      <c r="D52" s="164">
        <v>12542</v>
      </c>
      <c r="E52" s="164">
        <v>12542</v>
      </c>
      <c r="F52" s="164">
        <v>1940</v>
      </c>
      <c r="G52" s="164">
        <v>2790</v>
      </c>
      <c r="H52" s="164">
        <v>2790</v>
      </c>
      <c r="I52" s="177"/>
      <c r="J52" s="217"/>
      <c r="K52" s="218"/>
      <c r="L52" s="14" t="s">
        <v>145</v>
      </c>
    </row>
    <row r="53" spans="1:12" ht="14.25" hidden="1" x14ac:dyDescent="0.2">
      <c r="A53" s="176"/>
      <c r="B53" s="138" t="s">
        <v>99</v>
      </c>
      <c r="C53" s="164"/>
      <c r="D53" s="164"/>
      <c r="E53" s="164"/>
      <c r="F53" s="164"/>
      <c r="G53" s="164"/>
      <c r="H53" s="164"/>
      <c r="I53" s="178" t="s">
        <v>112</v>
      </c>
      <c r="J53" s="162"/>
      <c r="K53" s="155"/>
      <c r="L53" s="11" t="s">
        <v>140</v>
      </c>
    </row>
    <row r="54" spans="1:12" ht="14.25" hidden="1" x14ac:dyDescent="0.2">
      <c r="A54" s="176"/>
      <c r="B54" s="138" t="s">
        <v>100</v>
      </c>
      <c r="C54" s="164"/>
      <c r="D54" s="164"/>
      <c r="E54" s="164"/>
      <c r="F54" s="164"/>
      <c r="G54" s="164"/>
      <c r="H54" s="164"/>
      <c r="I54" s="177"/>
      <c r="J54" s="162"/>
      <c r="K54" s="155"/>
      <c r="L54" s="11"/>
    </row>
    <row r="55" spans="1:12" ht="13.15" customHeight="1" x14ac:dyDescent="0.2">
      <c r="A55" s="179">
        <v>5</v>
      </c>
      <c r="B55" s="392" t="s">
        <v>222</v>
      </c>
      <c r="C55" s="163">
        <v>27462</v>
      </c>
      <c r="D55" s="163">
        <v>9375</v>
      </c>
      <c r="E55" s="163">
        <v>9375</v>
      </c>
      <c r="F55" s="163">
        <v>3900</v>
      </c>
      <c r="G55" s="163">
        <v>18087</v>
      </c>
      <c r="H55" s="163">
        <v>5900</v>
      </c>
      <c r="I55" s="177"/>
      <c r="J55" s="215">
        <v>17200</v>
      </c>
      <c r="K55" s="216">
        <v>6800</v>
      </c>
      <c r="L55" s="13" t="s">
        <v>145</v>
      </c>
    </row>
    <row r="56" spans="1:12" ht="14.25" x14ac:dyDescent="0.2">
      <c r="A56" s="179"/>
      <c r="B56" s="393"/>
      <c r="C56" s="164">
        <v>24265</v>
      </c>
      <c r="D56" s="164">
        <v>8583</v>
      </c>
      <c r="E56" s="164">
        <v>8583</v>
      </c>
      <c r="F56" s="164">
        <v>3813</v>
      </c>
      <c r="G56" s="164">
        <v>15682</v>
      </c>
      <c r="H56" s="164">
        <v>5713</v>
      </c>
      <c r="I56" s="177"/>
      <c r="J56" s="217"/>
      <c r="K56" s="218"/>
      <c r="L56" s="11"/>
    </row>
    <row r="57" spans="1:12" ht="14.25" hidden="1" x14ac:dyDescent="0.2">
      <c r="A57" s="179"/>
      <c r="B57" s="138" t="s">
        <v>101</v>
      </c>
      <c r="C57" s="164"/>
      <c r="D57" s="164"/>
      <c r="E57" s="164"/>
      <c r="F57" s="164"/>
      <c r="G57" s="164"/>
      <c r="H57" s="164"/>
      <c r="I57" s="178" t="s">
        <v>111</v>
      </c>
      <c r="J57" s="162"/>
      <c r="K57" s="155"/>
      <c r="L57" s="11"/>
    </row>
    <row r="58" spans="1:12" ht="14.25" hidden="1" x14ac:dyDescent="0.2">
      <c r="A58" s="179"/>
      <c r="B58" s="138" t="s">
        <v>100</v>
      </c>
      <c r="C58" s="164"/>
      <c r="D58" s="164"/>
      <c r="E58" s="164"/>
      <c r="F58" s="164"/>
      <c r="G58" s="164"/>
      <c r="H58" s="164"/>
      <c r="I58" s="177"/>
      <c r="J58" s="162"/>
      <c r="K58" s="155"/>
      <c r="L58" s="15"/>
    </row>
    <row r="59" spans="1:12" ht="16.5" customHeight="1" x14ac:dyDescent="0.2">
      <c r="A59" s="179">
        <v>6</v>
      </c>
      <c r="B59" s="138" t="s">
        <v>223</v>
      </c>
      <c r="C59" s="163">
        <v>4124</v>
      </c>
      <c r="D59" s="163">
        <v>2951</v>
      </c>
      <c r="E59" s="163">
        <v>2951</v>
      </c>
      <c r="F59" s="163">
        <v>193</v>
      </c>
      <c r="G59" s="163">
        <v>1173</v>
      </c>
      <c r="H59" s="163">
        <v>1173</v>
      </c>
      <c r="I59" s="177"/>
      <c r="J59" s="162">
        <v>1252</v>
      </c>
      <c r="K59" s="155">
        <v>1173</v>
      </c>
      <c r="L59" s="14" t="s">
        <v>146</v>
      </c>
    </row>
    <row r="60" spans="1:12" ht="14.25" hidden="1" x14ac:dyDescent="0.2">
      <c r="A60" s="179"/>
      <c r="B60" s="138" t="s">
        <v>102</v>
      </c>
      <c r="C60" s="164">
        <v>3447</v>
      </c>
      <c r="D60" s="164">
        <v>2704</v>
      </c>
      <c r="E60" s="164">
        <v>2704</v>
      </c>
      <c r="F60" s="164">
        <v>190</v>
      </c>
      <c r="G60" s="164">
        <v>743</v>
      </c>
      <c r="H60" s="164">
        <v>743</v>
      </c>
      <c r="I60" s="178" t="s">
        <v>112</v>
      </c>
      <c r="J60" s="162">
        <v>814</v>
      </c>
      <c r="K60" s="155">
        <v>743</v>
      </c>
      <c r="L60" s="11" t="s">
        <v>140</v>
      </c>
    </row>
    <row r="61" spans="1:12" ht="13.15" hidden="1" customHeight="1" x14ac:dyDescent="0.2">
      <c r="A61" s="179"/>
      <c r="B61" s="138" t="s">
        <v>103</v>
      </c>
      <c r="C61" s="164"/>
      <c r="D61" s="164"/>
      <c r="E61" s="164"/>
      <c r="F61" s="164"/>
      <c r="G61" s="164"/>
      <c r="H61" s="164"/>
      <c r="I61" s="177"/>
      <c r="J61" s="162"/>
      <c r="K61" s="155"/>
      <c r="L61" s="15"/>
    </row>
    <row r="62" spans="1:12" ht="13.9" customHeight="1" x14ac:dyDescent="0.2">
      <c r="A62" s="219">
        <v>7</v>
      </c>
      <c r="B62" s="220" t="s">
        <v>225</v>
      </c>
      <c r="C62" s="221">
        <v>236864</v>
      </c>
      <c r="D62" s="221">
        <v>218618</v>
      </c>
      <c r="E62" s="221">
        <v>218618</v>
      </c>
      <c r="F62" s="221">
        <v>10</v>
      </c>
      <c r="G62" s="221">
        <v>18246</v>
      </c>
      <c r="H62" s="221">
        <v>1000</v>
      </c>
      <c r="I62" s="222"/>
      <c r="J62" s="215">
        <v>6800</v>
      </c>
      <c r="K62" s="216">
        <v>1900</v>
      </c>
      <c r="L62" s="21"/>
    </row>
    <row r="63" spans="1:12" ht="16.5" customHeight="1" x14ac:dyDescent="0.2">
      <c r="A63" s="223"/>
      <c r="B63" s="224" t="s">
        <v>226</v>
      </c>
      <c r="C63" s="225">
        <v>214293</v>
      </c>
      <c r="D63" s="225">
        <v>207971</v>
      </c>
      <c r="E63" s="225">
        <v>207971</v>
      </c>
      <c r="F63" s="225">
        <v>0</v>
      </c>
      <c r="G63" s="225">
        <v>6322</v>
      </c>
      <c r="H63" s="225">
        <v>900</v>
      </c>
      <c r="I63" s="226" t="s">
        <v>111</v>
      </c>
      <c r="J63" s="217"/>
      <c r="K63" s="218"/>
      <c r="L63" s="21"/>
    </row>
    <row r="64" spans="1:12" ht="13.15" hidden="1" customHeight="1" x14ac:dyDescent="0.2">
      <c r="A64" s="179"/>
      <c r="B64" s="138" t="s">
        <v>104</v>
      </c>
      <c r="C64" s="164"/>
      <c r="D64" s="164"/>
      <c r="E64" s="164"/>
      <c r="F64" s="164"/>
      <c r="G64" s="164"/>
      <c r="H64" s="164"/>
      <c r="I64" s="177"/>
      <c r="J64" s="162"/>
      <c r="K64" s="155"/>
      <c r="L64" s="14" t="s">
        <v>147</v>
      </c>
    </row>
    <row r="65" spans="1:12" ht="13.15" hidden="1" customHeight="1" x14ac:dyDescent="0.2">
      <c r="A65" s="179"/>
      <c r="B65" s="138" t="s">
        <v>103</v>
      </c>
      <c r="C65" s="164"/>
      <c r="D65" s="164"/>
      <c r="E65" s="164"/>
      <c r="F65" s="164"/>
      <c r="G65" s="164"/>
      <c r="H65" s="164"/>
      <c r="I65" s="177"/>
      <c r="J65" s="162"/>
      <c r="K65" s="155"/>
      <c r="L65" s="15" t="s">
        <v>138</v>
      </c>
    </row>
    <row r="66" spans="1:12" ht="13.15" customHeight="1" x14ac:dyDescent="0.2">
      <c r="A66" s="227">
        <v>8</v>
      </c>
      <c r="B66" s="228" t="s">
        <v>227</v>
      </c>
      <c r="C66" s="221">
        <v>54295</v>
      </c>
      <c r="D66" s="221">
        <v>29156</v>
      </c>
      <c r="E66" s="221">
        <v>29156</v>
      </c>
      <c r="F66" s="221">
        <v>0</v>
      </c>
      <c r="G66" s="221">
        <v>25139</v>
      </c>
      <c r="H66" s="221">
        <v>2000</v>
      </c>
      <c r="I66" s="222"/>
      <c r="J66" s="215">
        <v>15200</v>
      </c>
      <c r="K66" s="216">
        <v>2500</v>
      </c>
      <c r="L66" s="21"/>
    </row>
    <row r="67" spans="1:12" ht="15" customHeight="1" x14ac:dyDescent="0.2">
      <c r="A67" s="229"/>
      <c r="B67" s="224" t="s">
        <v>228</v>
      </c>
      <c r="C67" s="230">
        <v>39859</v>
      </c>
      <c r="D67" s="230">
        <v>27097</v>
      </c>
      <c r="E67" s="230">
        <v>27097</v>
      </c>
      <c r="F67" s="230">
        <v>0</v>
      </c>
      <c r="G67" s="230">
        <v>12762</v>
      </c>
      <c r="H67" s="230">
        <v>1900</v>
      </c>
      <c r="I67" s="226" t="s">
        <v>111</v>
      </c>
      <c r="J67" s="231"/>
      <c r="K67" s="232"/>
      <c r="L67" s="14" t="s">
        <v>141</v>
      </c>
    </row>
    <row r="68" spans="1:12" ht="13.15" hidden="1" customHeight="1" x14ac:dyDescent="0.2">
      <c r="A68" s="176"/>
      <c r="B68" s="138" t="s">
        <v>105</v>
      </c>
      <c r="C68" s="164"/>
      <c r="D68" s="164"/>
      <c r="E68" s="164"/>
      <c r="F68" s="164"/>
      <c r="G68" s="164"/>
      <c r="H68" s="164"/>
      <c r="I68" s="177"/>
      <c r="J68" s="162"/>
      <c r="K68" s="155"/>
      <c r="L68" s="51" t="s">
        <v>143</v>
      </c>
    </row>
    <row r="69" spans="1:12" ht="13.15" hidden="1" customHeight="1" thickBot="1" x14ac:dyDescent="0.25">
      <c r="A69" s="176"/>
      <c r="B69" s="138" t="s">
        <v>100</v>
      </c>
      <c r="C69" s="164"/>
      <c r="D69" s="164"/>
      <c r="E69" s="164"/>
      <c r="F69" s="164"/>
      <c r="G69" s="164"/>
      <c r="H69" s="164"/>
      <c r="I69" s="177"/>
      <c r="J69" s="162"/>
      <c r="K69" s="155"/>
      <c r="L69" s="59"/>
    </row>
    <row r="70" spans="1:12" ht="13.9" customHeight="1" x14ac:dyDescent="0.2">
      <c r="A70" s="227">
        <v>9</v>
      </c>
      <c r="B70" s="228" t="s">
        <v>229</v>
      </c>
      <c r="C70" s="221">
        <v>47846</v>
      </c>
      <c r="D70" s="221">
        <v>0</v>
      </c>
      <c r="E70" s="221">
        <v>0</v>
      </c>
      <c r="F70" s="221">
        <v>0</v>
      </c>
      <c r="G70" s="221">
        <v>47846</v>
      </c>
      <c r="H70" s="221">
        <v>10000</v>
      </c>
      <c r="I70" s="222" t="s">
        <v>135</v>
      </c>
      <c r="J70" s="215">
        <f>47000</f>
        <v>47000</v>
      </c>
      <c r="K70" s="216">
        <v>5500</v>
      </c>
      <c r="L70" s="52"/>
    </row>
    <row r="71" spans="1:12" ht="11.25" customHeight="1" x14ac:dyDescent="0.2">
      <c r="A71" s="229"/>
      <c r="B71" s="224"/>
      <c r="C71" s="230">
        <v>44975</v>
      </c>
      <c r="D71" s="230">
        <v>0</v>
      </c>
      <c r="E71" s="230">
        <v>0</v>
      </c>
      <c r="F71" s="230">
        <v>0</v>
      </c>
      <c r="G71" s="230">
        <v>44975</v>
      </c>
      <c r="H71" s="230">
        <v>9500</v>
      </c>
      <c r="I71" s="226"/>
      <c r="J71" s="231"/>
      <c r="K71" s="232"/>
      <c r="L71" s="53"/>
    </row>
    <row r="72" spans="1:12" ht="14.25" hidden="1" x14ac:dyDescent="0.2">
      <c r="A72" s="176"/>
      <c r="B72" s="138"/>
      <c r="C72" s="164"/>
      <c r="D72" s="164"/>
      <c r="E72" s="164"/>
      <c r="F72" s="164"/>
      <c r="G72" s="164"/>
      <c r="H72" s="164"/>
      <c r="I72" s="177" t="s">
        <v>136</v>
      </c>
      <c r="J72" s="162"/>
      <c r="K72" s="155"/>
      <c r="L72" s="52"/>
    </row>
    <row r="73" spans="1:12" ht="14.25" hidden="1" x14ac:dyDescent="0.2">
      <c r="A73" s="176"/>
      <c r="B73" s="138"/>
      <c r="C73" s="164"/>
      <c r="D73" s="164"/>
      <c r="E73" s="164"/>
      <c r="F73" s="164"/>
      <c r="G73" s="164"/>
      <c r="H73" s="164"/>
      <c r="I73" s="177"/>
      <c r="J73" s="162"/>
      <c r="K73" s="155"/>
      <c r="L73" s="59"/>
    </row>
    <row r="74" spans="1:12" ht="14.25" x14ac:dyDescent="0.2">
      <c r="A74" s="227">
        <v>10</v>
      </c>
      <c r="B74" s="233" t="s">
        <v>224</v>
      </c>
      <c r="C74" s="234">
        <v>156176</v>
      </c>
      <c r="D74" s="235">
        <v>134206</v>
      </c>
      <c r="E74" s="235">
        <v>134206</v>
      </c>
      <c r="F74" s="235">
        <v>6469</v>
      </c>
      <c r="G74" s="235">
        <v>21970</v>
      </c>
      <c r="H74" s="235"/>
      <c r="I74" s="222"/>
      <c r="J74" s="215">
        <f>11982-329+502</f>
        <v>12155</v>
      </c>
      <c r="K74" s="216">
        <v>4250</v>
      </c>
      <c r="L74" s="52"/>
    </row>
    <row r="75" spans="1:12" ht="14.25" x14ac:dyDescent="0.2">
      <c r="A75" s="229"/>
      <c r="B75" s="236"/>
      <c r="C75" s="237">
        <v>137407</v>
      </c>
      <c r="D75" s="225">
        <v>125146</v>
      </c>
      <c r="E75" s="225">
        <v>125146</v>
      </c>
      <c r="F75" s="225">
        <v>6288</v>
      </c>
      <c r="G75" s="225">
        <v>12261</v>
      </c>
      <c r="H75" s="225"/>
      <c r="I75" s="238"/>
      <c r="J75" s="217"/>
      <c r="K75" s="218"/>
      <c r="L75" s="52"/>
    </row>
    <row r="76" spans="1:12" s="3" customFormat="1" ht="15.75" thickBot="1" x14ac:dyDescent="0.3">
      <c r="A76" s="173"/>
      <c r="B76" s="174" t="s">
        <v>249</v>
      </c>
      <c r="C76" s="181">
        <f t="shared" ref="C76:H77" si="2">C78+C80+C83+C85+C87</f>
        <v>44748</v>
      </c>
      <c r="D76" s="181">
        <f t="shared" si="2"/>
        <v>20726.821599999999</v>
      </c>
      <c r="E76" s="181">
        <f t="shared" si="2"/>
        <v>20726.821599999999</v>
      </c>
      <c r="F76" s="181">
        <f t="shared" si="2"/>
        <v>0</v>
      </c>
      <c r="G76" s="181">
        <f t="shared" si="2"/>
        <v>12480</v>
      </c>
      <c r="H76" s="181">
        <f t="shared" si="2"/>
        <v>12480</v>
      </c>
      <c r="I76" s="182"/>
      <c r="J76" s="183">
        <f>J78+J80+J83+J85+J87+J90</f>
        <v>57880</v>
      </c>
      <c r="K76" s="184">
        <f>K78+K80+K83+K85+K87+K90</f>
        <v>1000</v>
      </c>
      <c r="L76" s="45"/>
    </row>
    <row r="77" spans="1:12" s="3" customFormat="1" ht="15.75" hidden="1" thickBot="1" x14ac:dyDescent="0.3">
      <c r="A77" s="173"/>
      <c r="B77" s="174"/>
      <c r="C77" s="185">
        <f t="shared" si="2"/>
        <v>38183</v>
      </c>
      <c r="D77" s="185">
        <f t="shared" si="2"/>
        <v>19117.391000000003</v>
      </c>
      <c r="E77" s="185">
        <f t="shared" si="2"/>
        <v>19117.391000000003</v>
      </c>
      <c r="F77" s="185">
        <f t="shared" si="2"/>
        <v>0</v>
      </c>
      <c r="G77" s="185">
        <f t="shared" si="2"/>
        <v>12053</v>
      </c>
      <c r="H77" s="185">
        <f t="shared" si="2"/>
        <v>12053</v>
      </c>
      <c r="I77" s="148"/>
      <c r="J77" s="183">
        <f>J79+J81+J84+J86+J88+J91</f>
        <v>0</v>
      </c>
      <c r="K77" s="184">
        <f>K79+K81+K84+K86+K88</f>
        <v>0</v>
      </c>
      <c r="L77" s="46"/>
    </row>
    <row r="78" spans="1:12" ht="14.25" x14ac:dyDescent="0.2">
      <c r="A78" s="386">
        <v>1</v>
      </c>
      <c r="B78" s="388" t="s">
        <v>230</v>
      </c>
      <c r="C78" s="239">
        <v>11773</v>
      </c>
      <c r="D78" s="239">
        <v>8677.9089999999997</v>
      </c>
      <c r="E78" s="239">
        <v>8677.9089999999997</v>
      </c>
      <c r="F78" s="240">
        <v>0</v>
      </c>
      <c r="G78" s="240">
        <f>1200000/1000</f>
        <v>1200</v>
      </c>
      <c r="H78" s="240">
        <f>G78</f>
        <v>1200</v>
      </c>
      <c r="I78" s="241" t="s">
        <v>17</v>
      </c>
      <c r="J78" s="242">
        <v>1200</v>
      </c>
      <c r="K78" s="243">
        <v>0</v>
      </c>
      <c r="L78" s="54" t="s">
        <v>141</v>
      </c>
    </row>
    <row r="79" spans="1:12" ht="14.25" x14ac:dyDescent="0.2">
      <c r="A79" s="387"/>
      <c r="B79" s="389"/>
      <c r="C79" s="244">
        <v>8970</v>
      </c>
      <c r="D79" s="244">
        <v>8052.7340000000004</v>
      </c>
      <c r="E79" s="244">
        <v>8052.7340000000004</v>
      </c>
      <c r="F79" s="245">
        <v>0</v>
      </c>
      <c r="G79" s="245">
        <f>1000000/1000</f>
        <v>1000</v>
      </c>
      <c r="H79" s="245">
        <f>G79</f>
        <v>1000</v>
      </c>
      <c r="I79" s="246" t="s">
        <v>18</v>
      </c>
      <c r="J79" s="247"/>
      <c r="K79" s="248"/>
      <c r="L79" s="51" t="s">
        <v>148</v>
      </c>
    </row>
    <row r="80" spans="1:12" ht="14.25" x14ac:dyDescent="0.2">
      <c r="A80" s="386">
        <v>2</v>
      </c>
      <c r="B80" s="388" t="s">
        <v>232</v>
      </c>
      <c r="C80" s="239">
        <v>5928</v>
      </c>
      <c r="D80" s="239">
        <v>3366.4009999999998</v>
      </c>
      <c r="E80" s="239">
        <v>3366.4009999999998</v>
      </c>
      <c r="F80" s="240">
        <v>0</v>
      </c>
      <c r="G80" s="240">
        <f>2300000/1000</f>
        <v>2300</v>
      </c>
      <c r="H80" s="240">
        <f>G80</f>
        <v>2300</v>
      </c>
      <c r="I80" s="241" t="s">
        <v>17</v>
      </c>
      <c r="J80" s="242">
        <v>2300</v>
      </c>
      <c r="K80" s="243">
        <v>0</v>
      </c>
      <c r="L80" s="55" t="s">
        <v>149</v>
      </c>
    </row>
    <row r="81" spans="1:12" ht="14.25" x14ac:dyDescent="0.2">
      <c r="A81" s="390"/>
      <c r="B81" s="391"/>
      <c r="C81" s="249">
        <v>5303</v>
      </c>
      <c r="D81" s="249">
        <v>3170.7</v>
      </c>
      <c r="E81" s="249">
        <v>3170.7</v>
      </c>
      <c r="F81" s="250">
        <v>0</v>
      </c>
      <c r="G81" s="250">
        <f>2250000/1000</f>
        <v>2250</v>
      </c>
      <c r="H81" s="250">
        <f>G81</f>
        <v>2250</v>
      </c>
      <c r="I81" s="251" t="s">
        <v>18</v>
      </c>
      <c r="J81" s="252"/>
      <c r="K81" s="253"/>
      <c r="L81" s="51" t="s">
        <v>143</v>
      </c>
    </row>
    <row r="82" spans="1:12" ht="14.25" x14ac:dyDescent="0.2">
      <c r="A82" s="387"/>
      <c r="B82" s="389"/>
      <c r="C82" s="244"/>
      <c r="D82" s="244"/>
      <c r="E82" s="244"/>
      <c r="F82" s="245"/>
      <c r="G82" s="245"/>
      <c r="H82" s="245"/>
      <c r="I82" s="246" t="s">
        <v>19</v>
      </c>
      <c r="J82" s="247"/>
      <c r="K82" s="248"/>
      <c r="L82" s="20"/>
    </row>
    <row r="83" spans="1:12" ht="14.25" x14ac:dyDescent="0.2">
      <c r="A83" s="386">
        <v>3</v>
      </c>
      <c r="B83" s="388" t="s">
        <v>233</v>
      </c>
      <c r="C83" s="239">
        <v>7058</v>
      </c>
      <c r="D83" s="239">
        <v>3715.6239999999998</v>
      </c>
      <c r="E83" s="239">
        <v>3715.6239999999998</v>
      </c>
      <c r="F83" s="240">
        <v>0</v>
      </c>
      <c r="G83" s="240">
        <f>1430000/1000</f>
        <v>1430</v>
      </c>
      <c r="H83" s="240">
        <f t="shared" ref="H83:H88" si="3">G83</f>
        <v>1430</v>
      </c>
      <c r="I83" s="241" t="s">
        <v>17</v>
      </c>
      <c r="J83" s="242">
        <v>1430</v>
      </c>
      <c r="K83" s="243">
        <v>0</v>
      </c>
      <c r="L83" s="11"/>
    </row>
    <row r="84" spans="1:12" ht="14.25" x14ac:dyDescent="0.2">
      <c r="A84" s="387"/>
      <c r="B84" s="389"/>
      <c r="C84" s="244">
        <v>6372</v>
      </c>
      <c r="D84" s="244">
        <v>3520.7370000000001</v>
      </c>
      <c r="E84" s="244">
        <v>3520.7370000000001</v>
      </c>
      <c r="F84" s="245">
        <v>0</v>
      </c>
      <c r="G84" s="245">
        <f>1403000/1000</f>
        <v>1403</v>
      </c>
      <c r="H84" s="245">
        <f t="shared" si="3"/>
        <v>1403</v>
      </c>
      <c r="I84" s="246" t="s">
        <v>18</v>
      </c>
      <c r="J84" s="247"/>
      <c r="K84" s="248"/>
      <c r="L84" s="14" t="s">
        <v>150</v>
      </c>
    </row>
    <row r="85" spans="1:12" ht="14.25" x14ac:dyDescent="0.2">
      <c r="A85" s="386">
        <v>4</v>
      </c>
      <c r="B85" s="388" t="s">
        <v>234</v>
      </c>
      <c r="C85" s="239">
        <v>9712</v>
      </c>
      <c r="D85" s="239">
        <v>1274.5236</v>
      </c>
      <c r="E85" s="239">
        <v>1274.5236</v>
      </c>
      <c r="F85" s="240">
        <v>0</v>
      </c>
      <c r="G85" s="240">
        <v>3450</v>
      </c>
      <c r="H85" s="240">
        <f t="shared" si="3"/>
        <v>3450</v>
      </c>
      <c r="I85" s="241" t="s">
        <v>17</v>
      </c>
      <c r="J85" s="242">
        <v>3450</v>
      </c>
      <c r="K85" s="243">
        <v>0</v>
      </c>
      <c r="L85" s="14" t="s">
        <v>151</v>
      </c>
    </row>
    <row r="86" spans="1:12" ht="14.25" x14ac:dyDescent="0.2">
      <c r="A86" s="387"/>
      <c r="B86" s="389"/>
      <c r="C86" s="244">
        <v>8842</v>
      </c>
      <c r="D86" s="244">
        <v>1102.723</v>
      </c>
      <c r="E86" s="244">
        <v>1102.723</v>
      </c>
      <c r="F86" s="245">
        <v>0</v>
      </c>
      <c r="G86" s="245">
        <v>3400</v>
      </c>
      <c r="H86" s="245">
        <f t="shared" si="3"/>
        <v>3400</v>
      </c>
      <c r="I86" s="246" t="s">
        <v>18</v>
      </c>
      <c r="J86" s="247"/>
      <c r="K86" s="248"/>
      <c r="L86" s="11" t="s">
        <v>152</v>
      </c>
    </row>
    <row r="87" spans="1:12" ht="14.25" x14ac:dyDescent="0.2">
      <c r="A87" s="386">
        <v>5</v>
      </c>
      <c r="B87" s="388" t="s">
        <v>231</v>
      </c>
      <c r="C87" s="239">
        <v>10277</v>
      </c>
      <c r="D87" s="239">
        <v>3692.364</v>
      </c>
      <c r="E87" s="239">
        <v>3692.364</v>
      </c>
      <c r="F87" s="240">
        <v>0</v>
      </c>
      <c r="G87" s="240">
        <v>4100</v>
      </c>
      <c r="H87" s="240">
        <f t="shared" si="3"/>
        <v>4100</v>
      </c>
      <c r="I87" s="241" t="s">
        <v>17</v>
      </c>
      <c r="J87" s="242">
        <v>4100</v>
      </c>
      <c r="K87" s="243">
        <v>0</v>
      </c>
      <c r="L87" s="14" t="s">
        <v>153</v>
      </c>
    </row>
    <row r="88" spans="1:12" ht="14.25" x14ac:dyDescent="0.2">
      <c r="A88" s="390"/>
      <c r="B88" s="391"/>
      <c r="C88" s="249">
        <v>8696</v>
      </c>
      <c r="D88" s="249">
        <v>3270.4969999999998</v>
      </c>
      <c r="E88" s="249">
        <v>3270.4969999999998</v>
      </c>
      <c r="F88" s="250">
        <v>0</v>
      </c>
      <c r="G88" s="250">
        <v>4000</v>
      </c>
      <c r="H88" s="250">
        <f t="shared" si="3"/>
        <v>4000</v>
      </c>
      <c r="I88" s="251" t="s">
        <v>18</v>
      </c>
      <c r="J88" s="252"/>
      <c r="K88" s="253"/>
      <c r="L88" s="11" t="s">
        <v>154</v>
      </c>
    </row>
    <row r="89" spans="1:12" ht="6.75" customHeight="1" x14ac:dyDescent="0.2">
      <c r="A89" s="387"/>
      <c r="B89" s="389"/>
      <c r="C89" s="244"/>
      <c r="D89" s="244"/>
      <c r="E89" s="244"/>
      <c r="F89" s="245"/>
      <c r="G89" s="245"/>
      <c r="H89" s="245"/>
      <c r="I89" s="246" t="s">
        <v>19</v>
      </c>
      <c r="J89" s="247"/>
      <c r="K89" s="248"/>
      <c r="L89" s="11"/>
    </row>
    <row r="90" spans="1:12" ht="15" customHeight="1" x14ac:dyDescent="0.2">
      <c r="A90" s="254">
        <v>6</v>
      </c>
      <c r="B90" s="388" t="s">
        <v>184</v>
      </c>
      <c r="C90" s="255">
        <v>79128</v>
      </c>
      <c r="D90" s="255"/>
      <c r="E90" s="255"/>
      <c r="F90" s="240"/>
      <c r="G90" s="240"/>
      <c r="H90" s="240"/>
      <c r="I90" s="241"/>
      <c r="J90" s="242">
        <v>45400</v>
      </c>
      <c r="K90" s="243">
        <v>1000</v>
      </c>
      <c r="L90" s="57"/>
    </row>
    <row r="91" spans="1:12" ht="14.25" x14ac:dyDescent="0.2">
      <c r="A91" s="256"/>
      <c r="B91" s="389"/>
      <c r="C91" s="244">
        <v>45400</v>
      </c>
      <c r="D91" s="244"/>
      <c r="E91" s="244"/>
      <c r="F91" s="257"/>
      <c r="G91" s="257"/>
      <c r="H91" s="257"/>
      <c r="I91" s="246"/>
      <c r="J91" s="247"/>
      <c r="K91" s="248"/>
      <c r="L91" s="57"/>
    </row>
    <row r="92" spans="1:12" s="3" customFormat="1" ht="15.75" thickBot="1" x14ac:dyDescent="0.3">
      <c r="A92" s="173"/>
      <c r="B92" s="174" t="s">
        <v>186</v>
      </c>
      <c r="C92" s="182">
        <f>SUM(C95)</f>
        <v>9392</v>
      </c>
      <c r="D92" s="182">
        <f>SUM(D95)</f>
        <v>5083</v>
      </c>
      <c r="E92" s="182">
        <f>SUM(E95)</f>
        <v>5083</v>
      </c>
      <c r="F92" s="182">
        <v>0</v>
      </c>
      <c r="G92" s="182">
        <f>SUM(G95)</f>
        <v>4309</v>
      </c>
      <c r="H92" s="182">
        <f>SUM(H95)</f>
        <v>3533</v>
      </c>
      <c r="I92" s="182"/>
      <c r="J92" s="149">
        <f>J95+J96</f>
        <v>4309</v>
      </c>
      <c r="K92" s="150">
        <f>K95+K96</f>
        <v>0</v>
      </c>
      <c r="L92" s="4"/>
    </row>
    <row r="93" spans="1:12" s="3" customFormat="1" ht="15.75" hidden="1" thickBot="1" x14ac:dyDescent="0.3">
      <c r="A93" s="173"/>
      <c r="B93" s="174" t="s">
        <v>8</v>
      </c>
      <c r="C93" s="148" t="e">
        <f>SUM(#REF!)</f>
        <v>#REF!</v>
      </c>
      <c r="D93" s="148" t="e">
        <f>SUM(#REF!)</f>
        <v>#REF!</v>
      </c>
      <c r="E93" s="148" t="e">
        <f>SUM(#REF!)</f>
        <v>#REF!</v>
      </c>
      <c r="F93" s="148">
        <v>0</v>
      </c>
      <c r="G93" s="148" t="e">
        <f>SUM(#REF!)</f>
        <v>#REF!</v>
      </c>
      <c r="H93" s="148" t="e">
        <f>SUM(#REF!)</f>
        <v>#REF!</v>
      </c>
      <c r="I93" s="148"/>
      <c r="J93" s="149" t="e">
        <f>#REF!+J97</f>
        <v>#REF!</v>
      </c>
      <c r="K93" s="150" t="e">
        <f>#REF!+K97</f>
        <v>#REF!</v>
      </c>
      <c r="L93" s="5"/>
    </row>
    <row r="94" spans="1:12" ht="14.25" x14ac:dyDescent="0.2">
      <c r="A94" s="258">
        <v>1</v>
      </c>
      <c r="B94" s="220" t="s">
        <v>235</v>
      </c>
      <c r="C94" s="235"/>
      <c r="D94" s="235"/>
      <c r="E94" s="235"/>
      <c r="F94" s="235"/>
      <c r="G94" s="235"/>
      <c r="H94" s="235"/>
      <c r="I94" s="259" t="s">
        <v>89</v>
      </c>
      <c r="J94" s="215"/>
      <c r="K94" s="216"/>
      <c r="L94" s="23" t="s">
        <v>155</v>
      </c>
    </row>
    <row r="95" spans="1:12" ht="17.25" customHeight="1" thickBot="1" x14ac:dyDescent="0.25">
      <c r="A95" s="331"/>
      <c r="B95" s="332" t="s">
        <v>236</v>
      </c>
      <c r="C95" s="333">
        <v>9392</v>
      </c>
      <c r="D95" s="333">
        <v>5083</v>
      </c>
      <c r="E95" s="333">
        <v>5083</v>
      </c>
      <c r="F95" s="333">
        <v>0</v>
      </c>
      <c r="G95" s="333">
        <v>4309</v>
      </c>
      <c r="H95" s="333">
        <v>3533</v>
      </c>
      <c r="I95" s="334" t="s">
        <v>134</v>
      </c>
      <c r="J95" s="335">
        <v>4309</v>
      </c>
      <c r="K95" s="336">
        <v>0</v>
      </c>
      <c r="L95" s="24" t="s">
        <v>140</v>
      </c>
    </row>
    <row r="96" spans="1:12" ht="14.25" hidden="1" x14ac:dyDescent="0.2">
      <c r="A96" s="313">
        <v>2</v>
      </c>
      <c r="B96" s="400" t="s">
        <v>183</v>
      </c>
      <c r="C96" s="293">
        <v>528854</v>
      </c>
      <c r="D96" s="293">
        <v>325069</v>
      </c>
      <c r="E96" s="293">
        <v>325069</v>
      </c>
      <c r="F96" s="293"/>
      <c r="G96" s="293"/>
      <c r="H96" s="293"/>
      <c r="I96" s="308"/>
      <c r="J96" s="294">
        <v>0</v>
      </c>
      <c r="K96" s="295">
        <v>0</v>
      </c>
      <c r="L96" s="44"/>
    </row>
    <row r="97" spans="1:12" ht="14.25" hidden="1" x14ac:dyDescent="0.2">
      <c r="A97" s="313"/>
      <c r="B97" s="400"/>
      <c r="C97" s="293">
        <v>458582</v>
      </c>
      <c r="D97" s="293">
        <v>314251</v>
      </c>
      <c r="E97" s="293">
        <v>314251</v>
      </c>
      <c r="F97" s="293"/>
      <c r="G97" s="293"/>
      <c r="H97" s="293"/>
      <c r="I97" s="308"/>
      <c r="J97" s="294"/>
      <c r="K97" s="295"/>
      <c r="L97" s="44"/>
    </row>
    <row r="98" spans="1:12" ht="14.25" x14ac:dyDescent="0.2">
      <c r="A98" s="341"/>
      <c r="B98" s="337"/>
      <c r="C98" s="338"/>
      <c r="D98" s="338"/>
      <c r="E98" s="338"/>
      <c r="F98" s="338"/>
      <c r="G98" s="338"/>
      <c r="H98" s="338"/>
      <c r="I98" s="339"/>
      <c r="J98" s="340"/>
      <c r="K98" s="340"/>
      <c r="L98" s="44"/>
    </row>
    <row r="99" spans="1:12" ht="15" thickBot="1" x14ac:dyDescent="0.25">
      <c r="A99" s="341"/>
      <c r="B99" s="337"/>
      <c r="C99" s="338"/>
      <c r="D99" s="338"/>
      <c r="E99" s="338"/>
      <c r="F99" s="338"/>
      <c r="G99" s="338"/>
      <c r="H99" s="338"/>
      <c r="I99" s="339"/>
      <c r="J99" s="340"/>
      <c r="K99" s="340"/>
      <c r="L99" s="44"/>
    </row>
    <row r="100" spans="1:12" ht="14.25" x14ac:dyDescent="0.2">
      <c r="A100" s="342"/>
      <c r="B100" s="343"/>
      <c r="C100" s="344"/>
      <c r="D100" s="344"/>
      <c r="E100" s="344"/>
      <c r="F100" s="344"/>
      <c r="G100" s="344"/>
      <c r="H100" s="344"/>
      <c r="I100" s="345"/>
      <c r="J100" s="346"/>
      <c r="K100" s="347"/>
      <c r="L100" s="44"/>
    </row>
    <row r="101" spans="1:12" ht="1.5" customHeight="1" x14ac:dyDescent="0.2">
      <c r="A101" s="313"/>
      <c r="B101" s="330"/>
      <c r="C101" s="293"/>
      <c r="D101" s="293"/>
      <c r="E101" s="293"/>
      <c r="F101" s="293"/>
      <c r="G101" s="293"/>
      <c r="H101" s="293"/>
      <c r="I101" s="308"/>
      <c r="J101" s="294"/>
      <c r="K101" s="295"/>
      <c r="L101" s="44"/>
    </row>
    <row r="102" spans="1:12" s="3" customFormat="1" ht="15" x14ac:dyDescent="0.25">
      <c r="A102" s="324"/>
      <c r="B102" s="325" t="s">
        <v>187</v>
      </c>
      <c r="C102" s="326">
        <f t="shared" ref="C102:H103" si="4">C105+C109+C113+C117</f>
        <v>34707</v>
      </c>
      <c r="D102" s="326">
        <f t="shared" si="4"/>
        <v>6312</v>
      </c>
      <c r="E102" s="326">
        <f t="shared" si="4"/>
        <v>6312</v>
      </c>
      <c r="F102" s="326">
        <f t="shared" si="4"/>
        <v>0</v>
      </c>
      <c r="G102" s="326">
        <f t="shared" si="4"/>
        <v>28395</v>
      </c>
      <c r="H102" s="326">
        <f t="shared" si="4"/>
        <v>28395</v>
      </c>
      <c r="I102" s="327"/>
      <c r="J102" s="328">
        <f>J105+J109+J113+J117</f>
        <v>28395</v>
      </c>
      <c r="K102" s="329">
        <f>K105+K109+K113+K117</f>
        <v>2219</v>
      </c>
      <c r="L102" s="45"/>
    </row>
    <row r="103" spans="1:12" s="3" customFormat="1" ht="15" hidden="1" x14ac:dyDescent="0.25">
      <c r="A103" s="173"/>
      <c r="B103" s="174" t="s">
        <v>8</v>
      </c>
      <c r="C103" s="188">
        <f t="shared" si="4"/>
        <v>30959</v>
      </c>
      <c r="D103" s="188">
        <f t="shared" si="4"/>
        <v>5198</v>
      </c>
      <c r="E103" s="188">
        <f t="shared" si="4"/>
        <v>5198</v>
      </c>
      <c r="F103" s="188">
        <f t="shared" si="4"/>
        <v>0</v>
      </c>
      <c r="G103" s="188">
        <f t="shared" si="4"/>
        <v>25884</v>
      </c>
      <c r="H103" s="188">
        <f t="shared" si="4"/>
        <v>25884</v>
      </c>
      <c r="I103" s="148"/>
      <c r="J103" s="149">
        <f>J106+J110+J114+J118</f>
        <v>25884</v>
      </c>
      <c r="K103" s="150">
        <f>K106+K110+K114+K118</f>
        <v>2000</v>
      </c>
      <c r="L103" s="46"/>
    </row>
    <row r="104" spans="1:12" ht="14.25" x14ac:dyDescent="0.2">
      <c r="A104" s="394">
        <v>1</v>
      </c>
      <c r="B104" s="263" t="s">
        <v>237</v>
      </c>
      <c r="C104" s="264"/>
      <c r="D104" s="264"/>
      <c r="E104" s="264"/>
      <c r="F104" s="264"/>
      <c r="G104" s="264"/>
      <c r="H104" s="264"/>
      <c r="I104" s="265"/>
      <c r="J104" s="266"/>
      <c r="K104" s="267"/>
      <c r="L104" s="47" t="s">
        <v>156</v>
      </c>
    </row>
    <row r="105" spans="1:12" ht="15" thickBot="1" x14ac:dyDescent="0.25">
      <c r="A105" s="395"/>
      <c r="B105" s="279"/>
      <c r="C105" s="269">
        <v>6827</v>
      </c>
      <c r="D105" s="269">
        <v>2420</v>
      </c>
      <c r="E105" s="269">
        <v>2420</v>
      </c>
      <c r="F105" s="269">
        <v>0</v>
      </c>
      <c r="G105" s="269">
        <v>4407</v>
      </c>
      <c r="H105" s="269">
        <v>4407</v>
      </c>
      <c r="I105" s="270"/>
      <c r="J105" s="271">
        <v>4407</v>
      </c>
      <c r="K105" s="272">
        <v>0</v>
      </c>
      <c r="L105" s="48" t="s">
        <v>157</v>
      </c>
    </row>
    <row r="106" spans="1:12" ht="15" hidden="1" thickBot="1" x14ac:dyDescent="0.25">
      <c r="A106" s="395"/>
      <c r="B106" s="279" t="s">
        <v>20</v>
      </c>
      <c r="C106" s="273">
        <v>5624</v>
      </c>
      <c r="D106" s="273">
        <v>2173</v>
      </c>
      <c r="E106" s="273">
        <v>2173</v>
      </c>
      <c r="F106" s="273">
        <v>0</v>
      </c>
      <c r="G106" s="273">
        <v>3451</v>
      </c>
      <c r="H106" s="273">
        <v>3451</v>
      </c>
      <c r="I106" s="270"/>
      <c r="J106" s="271">
        <v>3451</v>
      </c>
      <c r="K106" s="272">
        <v>0</v>
      </c>
      <c r="L106" s="49"/>
    </row>
    <row r="107" spans="1:12" ht="15" hidden="1" thickBot="1" x14ac:dyDescent="0.25">
      <c r="A107" s="401"/>
      <c r="B107" s="280" t="s">
        <v>21</v>
      </c>
      <c r="C107" s="275"/>
      <c r="D107" s="275"/>
      <c r="E107" s="275"/>
      <c r="F107" s="275"/>
      <c r="G107" s="275"/>
      <c r="H107" s="275"/>
      <c r="I107" s="276"/>
      <c r="J107" s="277"/>
      <c r="K107" s="278"/>
      <c r="L107" s="69"/>
    </row>
    <row r="108" spans="1:12" ht="14.25" x14ac:dyDescent="0.2">
      <c r="A108" s="394">
        <v>2</v>
      </c>
      <c r="B108" s="263" t="s">
        <v>238</v>
      </c>
      <c r="C108" s="264"/>
      <c r="D108" s="264"/>
      <c r="E108" s="264"/>
      <c r="F108" s="264"/>
      <c r="G108" s="264"/>
      <c r="H108" s="264"/>
      <c r="I108" s="265"/>
      <c r="J108" s="266"/>
      <c r="K108" s="267"/>
      <c r="L108" s="50" t="s">
        <v>158</v>
      </c>
    </row>
    <row r="109" spans="1:12" ht="14.25" x14ac:dyDescent="0.2">
      <c r="A109" s="395"/>
      <c r="B109" s="268" t="s">
        <v>239</v>
      </c>
      <c r="C109" s="269">
        <v>6099</v>
      </c>
      <c r="D109" s="269">
        <v>226</v>
      </c>
      <c r="E109" s="269">
        <v>226</v>
      </c>
      <c r="F109" s="269">
        <v>0</v>
      </c>
      <c r="G109" s="269">
        <v>5873</v>
      </c>
      <c r="H109" s="269">
        <v>5873</v>
      </c>
      <c r="I109" s="270"/>
      <c r="J109" s="271">
        <v>5873</v>
      </c>
      <c r="K109" s="272">
        <v>0</v>
      </c>
      <c r="L109" s="48" t="s">
        <v>143</v>
      </c>
    </row>
    <row r="110" spans="1:12" ht="14.25" hidden="1" x14ac:dyDescent="0.2">
      <c r="A110" s="395"/>
      <c r="B110" s="268" t="s">
        <v>22</v>
      </c>
      <c r="C110" s="273">
        <v>5252</v>
      </c>
      <c r="D110" s="273">
        <v>0</v>
      </c>
      <c r="E110" s="273">
        <v>0</v>
      </c>
      <c r="F110" s="273">
        <v>0</v>
      </c>
      <c r="G110" s="273">
        <v>5252</v>
      </c>
      <c r="H110" s="273">
        <v>5252</v>
      </c>
      <c r="I110" s="270"/>
      <c r="J110" s="271">
        <v>5252</v>
      </c>
      <c r="K110" s="272">
        <v>0</v>
      </c>
      <c r="L110" s="37"/>
    </row>
    <row r="111" spans="1:12" ht="14.25" hidden="1" x14ac:dyDescent="0.2">
      <c r="A111" s="401"/>
      <c r="B111" s="274" t="s">
        <v>23</v>
      </c>
      <c r="C111" s="275"/>
      <c r="D111" s="275"/>
      <c r="E111" s="275"/>
      <c r="F111" s="275"/>
      <c r="G111" s="275"/>
      <c r="H111" s="275"/>
      <c r="I111" s="276"/>
      <c r="J111" s="277"/>
      <c r="K111" s="278"/>
      <c r="L111" s="69"/>
    </row>
    <row r="112" spans="1:12" ht="14.25" x14ac:dyDescent="0.2">
      <c r="A112" s="394">
        <v>3</v>
      </c>
      <c r="B112" s="263" t="s">
        <v>240</v>
      </c>
      <c r="C112" s="264"/>
      <c r="D112" s="264"/>
      <c r="E112" s="264"/>
      <c r="F112" s="264"/>
      <c r="G112" s="264"/>
      <c r="H112" s="264"/>
      <c r="I112" s="265"/>
      <c r="J112" s="266"/>
      <c r="K112" s="267"/>
      <c r="L112" s="26" t="s">
        <v>149</v>
      </c>
    </row>
    <row r="113" spans="1:12" ht="14.25" x14ac:dyDescent="0.2">
      <c r="A113" s="395"/>
      <c r="B113" s="268" t="s">
        <v>241</v>
      </c>
      <c r="C113" s="269">
        <v>11350</v>
      </c>
      <c r="D113" s="269">
        <v>3371</v>
      </c>
      <c r="E113" s="269">
        <v>3371</v>
      </c>
      <c r="F113" s="269">
        <v>0</v>
      </c>
      <c r="G113" s="269">
        <v>7979</v>
      </c>
      <c r="H113" s="269">
        <v>7979</v>
      </c>
      <c r="I113" s="270"/>
      <c r="J113" s="271">
        <v>7979</v>
      </c>
      <c r="K113" s="272">
        <v>2219</v>
      </c>
      <c r="L113" s="24" t="s">
        <v>143</v>
      </c>
    </row>
    <row r="114" spans="1:12" ht="14.25" hidden="1" x14ac:dyDescent="0.2">
      <c r="A114" s="395"/>
      <c r="B114" s="268" t="s">
        <v>24</v>
      </c>
      <c r="C114" s="273">
        <v>10269</v>
      </c>
      <c r="D114" s="273">
        <v>3025</v>
      </c>
      <c r="E114" s="273">
        <v>3025</v>
      </c>
      <c r="F114" s="273">
        <v>0</v>
      </c>
      <c r="G114" s="273">
        <v>7273</v>
      </c>
      <c r="H114" s="273">
        <v>7273</v>
      </c>
      <c r="I114" s="270"/>
      <c r="J114" s="271">
        <v>7273</v>
      </c>
      <c r="K114" s="272">
        <v>2000</v>
      </c>
      <c r="L114" s="17"/>
    </row>
    <row r="115" spans="1:12" ht="14.25" hidden="1" x14ac:dyDescent="0.2">
      <c r="A115" s="401"/>
      <c r="B115" s="274" t="s">
        <v>23</v>
      </c>
      <c r="C115" s="275"/>
      <c r="D115" s="275"/>
      <c r="E115" s="275"/>
      <c r="F115" s="275"/>
      <c r="G115" s="275"/>
      <c r="H115" s="275"/>
      <c r="I115" s="276"/>
      <c r="J115" s="277"/>
      <c r="K115" s="278"/>
      <c r="L115" s="21"/>
    </row>
    <row r="116" spans="1:12" ht="14.25" x14ac:dyDescent="0.2">
      <c r="A116" s="394">
        <v>4</v>
      </c>
      <c r="B116" s="263" t="s">
        <v>250</v>
      </c>
      <c r="C116" s="264"/>
      <c r="D116" s="264"/>
      <c r="E116" s="264"/>
      <c r="F116" s="264"/>
      <c r="G116" s="264"/>
      <c r="H116" s="264"/>
      <c r="I116" s="265"/>
      <c r="J116" s="266"/>
      <c r="K116" s="267"/>
      <c r="L116" s="29"/>
    </row>
    <row r="117" spans="1:12" ht="14.25" x14ac:dyDescent="0.2">
      <c r="A117" s="395"/>
      <c r="B117" s="268" t="s">
        <v>251</v>
      </c>
      <c r="C117" s="269">
        <v>10431</v>
      </c>
      <c r="D117" s="269">
        <v>295</v>
      </c>
      <c r="E117" s="269">
        <v>295</v>
      </c>
      <c r="F117" s="269">
        <v>0</v>
      </c>
      <c r="G117" s="269">
        <v>10136</v>
      </c>
      <c r="H117" s="269">
        <v>10136</v>
      </c>
      <c r="I117" s="270"/>
      <c r="J117" s="271">
        <v>10136</v>
      </c>
      <c r="K117" s="272">
        <v>0</v>
      </c>
      <c r="L117" s="26" t="s">
        <v>149</v>
      </c>
    </row>
    <row r="118" spans="1:12" ht="14.25" hidden="1" x14ac:dyDescent="0.2">
      <c r="A118" s="395"/>
      <c r="B118" s="268" t="s">
        <v>25</v>
      </c>
      <c r="C118" s="273">
        <v>9814</v>
      </c>
      <c r="D118" s="273">
        <v>0</v>
      </c>
      <c r="E118" s="273">
        <v>0</v>
      </c>
      <c r="F118" s="273">
        <v>0</v>
      </c>
      <c r="G118" s="273">
        <v>9908</v>
      </c>
      <c r="H118" s="273">
        <v>9908</v>
      </c>
      <c r="I118" s="270"/>
      <c r="J118" s="271">
        <v>9908</v>
      </c>
      <c r="K118" s="272">
        <v>0</v>
      </c>
      <c r="L118" s="28" t="s">
        <v>138</v>
      </c>
    </row>
    <row r="119" spans="1:12" ht="14.25" hidden="1" x14ac:dyDescent="0.2">
      <c r="A119" s="401"/>
      <c r="B119" s="274" t="s">
        <v>23</v>
      </c>
      <c r="C119" s="275"/>
      <c r="D119" s="275"/>
      <c r="E119" s="275"/>
      <c r="F119" s="275"/>
      <c r="G119" s="275"/>
      <c r="H119" s="275"/>
      <c r="I119" s="276"/>
      <c r="J119" s="277"/>
      <c r="K119" s="278"/>
      <c r="L119" s="70"/>
    </row>
    <row r="120" spans="1:12" s="3" customFormat="1" ht="15" x14ac:dyDescent="0.25">
      <c r="A120" s="167"/>
      <c r="B120" s="168" t="s">
        <v>301</v>
      </c>
      <c r="C120" s="169">
        <f t="shared" ref="C120:H121" si="5">SUM(C122+C128+C136+C144+C152+C160+C173+C180+C187+C194+C200)</f>
        <v>270884.41000000003</v>
      </c>
      <c r="D120" s="169">
        <f t="shared" si="5"/>
        <v>114356.37</v>
      </c>
      <c r="E120" s="169">
        <f t="shared" si="5"/>
        <v>114356.37</v>
      </c>
      <c r="F120" s="169">
        <f t="shared" si="5"/>
        <v>154683.03999999998</v>
      </c>
      <c r="G120" s="169">
        <f t="shared" si="5"/>
        <v>1821</v>
      </c>
      <c r="H120" s="169">
        <f t="shared" si="5"/>
        <v>35711</v>
      </c>
      <c r="I120" s="189"/>
      <c r="J120" s="171">
        <f>SUM(J122+J128+J136+J144+J152+J160+J173+J180+J187+J194+J200+J204+J205+J206)</f>
        <v>150323</v>
      </c>
      <c r="K120" s="171">
        <f>SUM(K122+K128+K136+K144+K152+K160+K173+K180+K187+K194+K200+K204+K205+K206)</f>
        <v>17743</v>
      </c>
      <c r="L120" s="7"/>
    </row>
    <row r="121" spans="1:12" s="3" customFormat="1" ht="15" hidden="1" x14ac:dyDescent="0.25">
      <c r="A121" s="173"/>
      <c r="B121" s="174"/>
      <c r="C121" s="182">
        <f t="shared" si="5"/>
        <v>237285.19</v>
      </c>
      <c r="D121" s="182">
        <f t="shared" si="5"/>
        <v>109180.08600000001</v>
      </c>
      <c r="E121" s="182">
        <f t="shared" si="5"/>
        <v>109180.08600000001</v>
      </c>
      <c r="F121" s="182">
        <f t="shared" si="5"/>
        <v>126490.10399999999</v>
      </c>
      <c r="G121" s="182">
        <f t="shared" si="5"/>
        <v>1612</v>
      </c>
      <c r="H121" s="182">
        <f t="shared" si="5"/>
        <v>34272</v>
      </c>
      <c r="I121" s="190"/>
      <c r="J121" s="149">
        <f>SUM(J123+J129+J137+J145+J153+J161+J174+J181+J188+J195+J201)</f>
        <v>106676.10399999999</v>
      </c>
      <c r="K121" s="150">
        <f>SUM(K123+K129+K137+K145+K153+K161+K174+K181+K188+K195+K201)</f>
        <v>18458</v>
      </c>
      <c r="L121" s="7"/>
    </row>
    <row r="122" spans="1:12" ht="30.75" customHeight="1" thickBot="1" x14ac:dyDescent="0.25">
      <c r="A122" s="151">
        <v>1</v>
      </c>
      <c r="B122" s="191" t="s">
        <v>252</v>
      </c>
      <c r="C122" s="163">
        <f>78309000/1000</f>
        <v>78309</v>
      </c>
      <c r="D122" s="163">
        <f>39370540/1000</f>
        <v>39370.54</v>
      </c>
      <c r="E122" s="163">
        <f>39370540/1000</f>
        <v>39370.54</v>
      </c>
      <c r="F122" s="163">
        <f>C122-D122</f>
        <v>38938.46</v>
      </c>
      <c r="G122" s="163">
        <v>0</v>
      </c>
      <c r="H122" s="163">
        <f>8500000/1000</f>
        <v>8500</v>
      </c>
      <c r="I122" s="192" t="s">
        <v>113</v>
      </c>
      <c r="J122" s="320">
        <f>38939-13717</f>
        <v>25222</v>
      </c>
      <c r="K122" s="155">
        <v>1500</v>
      </c>
      <c r="L122" s="71" t="s">
        <v>159</v>
      </c>
    </row>
    <row r="123" spans="1:12" ht="390.75" hidden="1" thickBot="1" x14ac:dyDescent="0.25">
      <c r="A123" s="186"/>
      <c r="B123" s="191"/>
      <c r="C123" s="165">
        <f>66255000/1000</f>
        <v>66255</v>
      </c>
      <c r="D123" s="165">
        <f>37576510/1000</f>
        <v>37576.51</v>
      </c>
      <c r="E123" s="165">
        <f>37576510/1000</f>
        <v>37576.51</v>
      </c>
      <c r="F123" s="165">
        <f>C123-D123</f>
        <v>28678.489999999998</v>
      </c>
      <c r="G123" s="165">
        <v>0</v>
      </c>
      <c r="H123" s="165">
        <f>8400000/1000</f>
        <v>8400</v>
      </c>
      <c r="I123" s="192" t="s">
        <v>114</v>
      </c>
      <c r="J123" s="180">
        <v>28678.489999999998</v>
      </c>
      <c r="K123" s="155">
        <v>2400</v>
      </c>
      <c r="L123" s="48" t="s">
        <v>138</v>
      </c>
    </row>
    <row r="124" spans="1:12" ht="409.6" hidden="1" thickBot="1" x14ac:dyDescent="0.25">
      <c r="A124" s="186"/>
      <c r="B124" s="191"/>
      <c r="C124" s="193"/>
      <c r="D124" s="193"/>
      <c r="E124" s="193"/>
      <c r="F124" s="194"/>
      <c r="G124" s="194"/>
      <c r="H124" s="195"/>
      <c r="I124" s="192" t="s">
        <v>115</v>
      </c>
      <c r="J124" s="162"/>
      <c r="K124" s="155"/>
      <c r="L124" s="72"/>
    </row>
    <row r="125" spans="1:12" ht="405.75" hidden="1" thickBot="1" x14ac:dyDescent="0.25">
      <c r="A125" s="186"/>
      <c r="B125" s="191" t="s">
        <v>62</v>
      </c>
      <c r="C125" s="193"/>
      <c r="D125" s="193"/>
      <c r="E125" s="193"/>
      <c r="F125" s="193"/>
      <c r="G125" s="193"/>
      <c r="H125" s="196"/>
      <c r="I125" s="192" t="s">
        <v>116</v>
      </c>
      <c r="J125" s="162"/>
      <c r="K125" s="155"/>
      <c r="L125" s="72"/>
    </row>
    <row r="126" spans="1:12" ht="405.75" hidden="1" thickBot="1" x14ac:dyDescent="0.25">
      <c r="A126" s="186"/>
      <c r="B126" s="191"/>
      <c r="C126" s="187"/>
      <c r="D126" s="187"/>
      <c r="E126" s="187"/>
      <c r="F126" s="153"/>
      <c r="G126" s="153"/>
      <c r="H126" s="196"/>
      <c r="I126" s="192" t="s">
        <v>117</v>
      </c>
      <c r="J126" s="162"/>
      <c r="K126" s="155"/>
      <c r="L126" s="73"/>
    </row>
    <row r="127" spans="1:12" ht="390.75" hidden="1" thickBot="1" x14ac:dyDescent="0.25">
      <c r="A127" s="186"/>
      <c r="B127" s="191"/>
      <c r="C127" s="187"/>
      <c r="D127" s="187"/>
      <c r="E127" s="187"/>
      <c r="F127" s="160"/>
      <c r="G127" s="160"/>
      <c r="H127" s="196"/>
      <c r="I127" s="192" t="s">
        <v>118</v>
      </c>
      <c r="J127" s="162"/>
      <c r="K127" s="155"/>
      <c r="L127" s="74"/>
    </row>
    <row r="128" spans="1:12" ht="29.25" thickBot="1" x14ac:dyDescent="0.25">
      <c r="A128" s="186">
        <v>2</v>
      </c>
      <c r="B128" s="191" t="s">
        <v>253</v>
      </c>
      <c r="C128" s="163">
        <f>19544410/1000</f>
        <v>19544.41</v>
      </c>
      <c r="D128" s="163">
        <f>17361830/1000</f>
        <v>17361.830000000002</v>
      </c>
      <c r="E128" s="163">
        <f>17361830/1000</f>
        <v>17361.830000000002</v>
      </c>
      <c r="F128" s="163">
        <f>C128-D128</f>
        <v>2182.5799999999981</v>
      </c>
      <c r="G128" s="163">
        <v>0</v>
      </c>
      <c r="H128" s="163">
        <f>2250000/1000</f>
        <v>2250</v>
      </c>
      <c r="I128" s="197"/>
      <c r="J128" s="162">
        <v>2250</v>
      </c>
      <c r="K128" s="155">
        <v>2150</v>
      </c>
      <c r="L128" s="23" t="s">
        <v>160</v>
      </c>
    </row>
    <row r="129" spans="1:12" ht="15" hidden="1" thickBot="1" x14ac:dyDescent="0.25">
      <c r="A129" s="186"/>
      <c r="B129" s="191"/>
      <c r="C129" s="164">
        <f>19000190/1000</f>
        <v>19000.189999999999</v>
      </c>
      <c r="D129" s="164">
        <f>16842576/1000</f>
        <v>16842.576000000001</v>
      </c>
      <c r="E129" s="164">
        <f>16842576/1000</f>
        <v>16842.576000000001</v>
      </c>
      <c r="F129" s="164">
        <f>C129-D129</f>
        <v>2157.6139999999978</v>
      </c>
      <c r="G129" s="164">
        <v>0</v>
      </c>
      <c r="H129" s="164">
        <f>2200000/1000</f>
        <v>2200</v>
      </c>
      <c r="I129" s="197"/>
      <c r="J129" s="162">
        <v>2157.6139999999978</v>
      </c>
      <c r="K129" s="155">
        <v>2200</v>
      </c>
      <c r="L129" s="24" t="s">
        <v>138</v>
      </c>
    </row>
    <row r="130" spans="1:12" ht="240.75" hidden="1" thickBot="1" x14ac:dyDescent="0.25">
      <c r="A130" s="186"/>
      <c r="B130" s="191"/>
      <c r="C130" s="193"/>
      <c r="D130" s="193"/>
      <c r="E130" s="193"/>
      <c r="F130" s="194"/>
      <c r="G130" s="194"/>
      <c r="H130" s="193"/>
      <c r="I130" s="192" t="s">
        <v>120</v>
      </c>
      <c r="J130" s="162"/>
      <c r="K130" s="155"/>
      <c r="L130" s="21"/>
    </row>
    <row r="131" spans="1:12" ht="390.75" hidden="1" thickBot="1" x14ac:dyDescent="0.25">
      <c r="A131" s="186"/>
      <c r="B131" s="191" t="s">
        <v>63</v>
      </c>
      <c r="C131" s="193"/>
      <c r="D131" s="193"/>
      <c r="E131" s="193"/>
      <c r="F131" s="193"/>
      <c r="G131" s="193"/>
      <c r="H131" s="195"/>
      <c r="I131" s="192" t="s">
        <v>119</v>
      </c>
      <c r="J131" s="162"/>
      <c r="K131" s="155"/>
      <c r="L131" s="21"/>
    </row>
    <row r="132" spans="1:12" ht="255.75" hidden="1" thickBot="1" x14ac:dyDescent="0.3">
      <c r="A132" s="186"/>
      <c r="B132" s="191"/>
      <c r="C132" s="193"/>
      <c r="D132" s="193"/>
      <c r="E132" s="193"/>
      <c r="F132" s="194"/>
      <c r="G132" s="194"/>
      <c r="H132" s="196"/>
      <c r="I132" s="198" t="s">
        <v>121</v>
      </c>
      <c r="J132" s="162"/>
      <c r="K132" s="155"/>
      <c r="L132" s="42"/>
    </row>
    <row r="133" spans="1:12" ht="15" hidden="1" thickBot="1" x14ac:dyDescent="0.25">
      <c r="A133" s="186"/>
      <c r="B133" s="191"/>
      <c r="C133" s="193"/>
      <c r="D133" s="193"/>
      <c r="E133" s="193"/>
      <c r="F133" s="193"/>
      <c r="G133" s="193"/>
      <c r="H133" s="196"/>
      <c r="I133" s="196"/>
      <c r="J133" s="162"/>
      <c r="K133" s="155"/>
      <c r="L133" s="43"/>
    </row>
    <row r="134" spans="1:12" ht="15" hidden="1" thickBot="1" x14ac:dyDescent="0.25">
      <c r="A134" s="186"/>
      <c r="B134" s="191"/>
      <c r="C134" s="193"/>
      <c r="D134" s="193"/>
      <c r="E134" s="193"/>
      <c r="F134" s="193"/>
      <c r="G134" s="193"/>
      <c r="H134" s="196"/>
      <c r="I134" s="196"/>
      <c r="J134" s="162"/>
      <c r="K134" s="155"/>
      <c r="L134" s="43"/>
    </row>
    <row r="135" spans="1:12" ht="15" hidden="1" thickBot="1" x14ac:dyDescent="0.25">
      <c r="A135" s="186"/>
      <c r="B135" s="191"/>
      <c r="C135" s="193"/>
      <c r="D135" s="193"/>
      <c r="E135" s="193"/>
      <c r="F135" s="193"/>
      <c r="G135" s="193"/>
      <c r="H135" s="196"/>
      <c r="I135" s="196"/>
      <c r="J135" s="162"/>
      <c r="K135" s="155"/>
      <c r="L135" s="75"/>
    </row>
    <row r="136" spans="1:12" ht="29.25" thickBot="1" x14ac:dyDescent="0.25">
      <c r="A136" s="186">
        <v>3</v>
      </c>
      <c r="B136" s="191" t="s">
        <v>254</v>
      </c>
      <c r="C136" s="163">
        <v>10024</v>
      </c>
      <c r="D136" s="163">
        <v>9552</v>
      </c>
      <c r="E136" s="163">
        <v>9552</v>
      </c>
      <c r="F136" s="163">
        <v>473</v>
      </c>
      <c r="G136" s="163">
        <v>186</v>
      </c>
      <c r="H136" s="163">
        <v>314</v>
      </c>
      <c r="I136" s="197"/>
      <c r="J136" s="162">
        <v>500</v>
      </c>
      <c r="K136" s="155">
        <v>500</v>
      </c>
      <c r="L136" s="23" t="s">
        <v>161</v>
      </c>
    </row>
    <row r="137" spans="1:12" ht="26.25" hidden="1" customHeight="1" x14ac:dyDescent="0.2">
      <c r="A137" s="186"/>
      <c r="B137" s="191"/>
      <c r="C137" s="164">
        <v>9466</v>
      </c>
      <c r="D137" s="164">
        <v>9015</v>
      </c>
      <c r="E137" s="164">
        <v>9015</v>
      </c>
      <c r="F137" s="164">
        <v>452</v>
      </c>
      <c r="G137" s="164">
        <v>182</v>
      </c>
      <c r="H137" s="164">
        <v>300</v>
      </c>
      <c r="I137" s="197"/>
      <c r="J137" s="162">
        <v>452</v>
      </c>
      <c r="K137" s="155">
        <v>470</v>
      </c>
      <c r="L137" s="24" t="s">
        <v>138</v>
      </c>
    </row>
    <row r="138" spans="1:12" ht="15" hidden="1" thickBot="1" x14ac:dyDescent="0.25">
      <c r="A138" s="186"/>
      <c r="B138" s="191"/>
      <c r="C138" s="193"/>
      <c r="D138" s="193"/>
      <c r="E138" s="193"/>
      <c r="F138" s="194"/>
      <c r="G138" s="194"/>
      <c r="H138" s="193"/>
      <c r="I138" s="197"/>
      <c r="J138" s="162"/>
      <c r="K138" s="155"/>
      <c r="L138" s="17"/>
    </row>
    <row r="139" spans="1:12" ht="29.25" hidden="1" thickBot="1" x14ac:dyDescent="0.25">
      <c r="A139" s="186"/>
      <c r="B139" s="191" t="s">
        <v>68</v>
      </c>
      <c r="C139" s="193"/>
      <c r="D139" s="193"/>
      <c r="E139" s="193"/>
      <c r="F139" s="193"/>
      <c r="G139" s="193"/>
      <c r="H139" s="195"/>
      <c r="I139" s="195" t="s">
        <v>58</v>
      </c>
      <c r="J139" s="162"/>
      <c r="K139" s="155"/>
      <c r="L139" s="37"/>
    </row>
    <row r="140" spans="1:12" ht="15" hidden="1" thickBot="1" x14ac:dyDescent="0.25">
      <c r="A140" s="186"/>
      <c r="B140" s="191"/>
      <c r="C140" s="193"/>
      <c r="D140" s="193"/>
      <c r="E140" s="193"/>
      <c r="F140" s="194"/>
      <c r="G140" s="194"/>
      <c r="H140" s="196"/>
      <c r="I140" s="196" t="s">
        <v>64</v>
      </c>
      <c r="J140" s="162"/>
      <c r="K140" s="155"/>
      <c r="L140" s="41"/>
    </row>
    <row r="141" spans="1:12" ht="15" hidden="1" thickBot="1" x14ac:dyDescent="0.25">
      <c r="A141" s="186"/>
      <c r="B141" s="191"/>
      <c r="C141" s="193"/>
      <c r="D141" s="193"/>
      <c r="E141" s="193"/>
      <c r="F141" s="193"/>
      <c r="G141" s="193"/>
      <c r="H141" s="196"/>
      <c r="I141" s="196" t="s">
        <v>65</v>
      </c>
      <c r="J141" s="162"/>
      <c r="K141" s="155"/>
      <c r="L141" s="41"/>
    </row>
    <row r="142" spans="1:12" ht="15" hidden="1" thickBot="1" x14ac:dyDescent="0.25">
      <c r="A142" s="186"/>
      <c r="B142" s="191"/>
      <c r="C142" s="193"/>
      <c r="D142" s="193"/>
      <c r="E142" s="193"/>
      <c r="F142" s="193"/>
      <c r="G142" s="193"/>
      <c r="H142" s="196"/>
      <c r="I142" s="196" t="s">
        <v>66</v>
      </c>
      <c r="J142" s="162"/>
      <c r="K142" s="155"/>
      <c r="L142" s="41"/>
    </row>
    <row r="143" spans="1:12" ht="15" hidden="1" thickBot="1" x14ac:dyDescent="0.25">
      <c r="A143" s="186"/>
      <c r="B143" s="191"/>
      <c r="C143" s="193"/>
      <c r="D143" s="193"/>
      <c r="E143" s="193"/>
      <c r="F143" s="193"/>
      <c r="G143" s="193"/>
      <c r="H143" s="196"/>
      <c r="I143" s="196" t="s">
        <v>67</v>
      </c>
      <c r="J143" s="162"/>
      <c r="K143" s="155"/>
      <c r="L143" s="76"/>
    </row>
    <row r="144" spans="1:12" ht="29.25" thickBot="1" x14ac:dyDescent="0.25">
      <c r="A144" s="186">
        <v>4</v>
      </c>
      <c r="B144" s="191" t="s">
        <v>256</v>
      </c>
      <c r="C144" s="163">
        <f>70933000/1000</f>
        <v>70933</v>
      </c>
      <c r="D144" s="163">
        <v>23785</v>
      </c>
      <c r="E144" s="163">
        <v>23785</v>
      </c>
      <c r="F144" s="163">
        <f>C144-D144</f>
        <v>47148</v>
      </c>
      <c r="G144" s="163">
        <v>98</v>
      </c>
      <c r="H144" s="163">
        <v>5000</v>
      </c>
      <c r="I144" s="197"/>
      <c r="J144" s="162">
        <v>47148</v>
      </c>
      <c r="K144" s="155">
        <v>1400</v>
      </c>
      <c r="L144" s="23" t="s">
        <v>159</v>
      </c>
    </row>
    <row r="145" spans="1:12" ht="15" hidden="1" thickBot="1" x14ac:dyDescent="0.25">
      <c r="A145" s="186"/>
      <c r="B145" s="191"/>
      <c r="C145" s="164">
        <v>58036</v>
      </c>
      <c r="D145" s="164">
        <v>23223</v>
      </c>
      <c r="E145" s="164">
        <v>23223</v>
      </c>
      <c r="F145" s="164">
        <f>C145-D145</f>
        <v>34813</v>
      </c>
      <c r="G145" s="164">
        <v>0</v>
      </c>
      <c r="H145" s="164">
        <v>4700</v>
      </c>
      <c r="I145" s="195" t="s">
        <v>58</v>
      </c>
      <c r="J145" s="162">
        <v>34813</v>
      </c>
      <c r="K145" s="155">
        <v>1450</v>
      </c>
      <c r="L145" s="24" t="s">
        <v>138</v>
      </c>
    </row>
    <row r="146" spans="1:12" ht="15" hidden="1" thickBot="1" x14ac:dyDescent="0.25">
      <c r="A146" s="186"/>
      <c r="B146" s="191"/>
      <c r="C146" s="164"/>
      <c r="D146" s="164"/>
      <c r="E146" s="164"/>
      <c r="F146" s="163"/>
      <c r="G146" s="163"/>
      <c r="H146" s="164"/>
      <c r="I146" s="196" t="s">
        <v>59</v>
      </c>
      <c r="J146" s="162"/>
      <c r="K146" s="155"/>
      <c r="L146" s="21"/>
    </row>
    <row r="147" spans="1:12" ht="43.5" hidden="1" thickBot="1" x14ac:dyDescent="0.25">
      <c r="A147" s="186"/>
      <c r="B147" s="191" t="s">
        <v>69</v>
      </c>
      <c r="C147" s="193"/>
      <c r="D147" s="193"/>
      <c r="E147" s="193"/>
      <c r="F147" s="193"/>
      <c r="G147" s="193"/>
      <c r="H147" s="195"/>
      <c r="I147" s="196" t="s">
        <v>60</v>
      </c>
      <c r="J147" s="162"/>
      <c r="K147" s="155"/>
      <c r="L147" s="30"/>
    </row>
    <row r="148" spans="1:12" ht="15" hidden="1" thickBot="1" x14ac:dyDescent="0.25">
      <c r="A148" s="186"/>
      <c r="B148" s="191"/>
      <c r="C148" s="193"/>
      <c r="D148" s="193"/>
      <c r="E148" s="193"/>
      <c r="F148" s="194"/>
      <c r="G148" s="194"/>
      <c r="H148" s="196"/>
      <c r="I148" s="196" t="s">
        <v>61</v>
      </c>
      <c r="J148" s="162"/>
      <c r="K148" s="155"/>
      <c r="L148" s="23"/>
    </row>
    <row r="149" spans="1:12" ht="240.75" hidden="1" thickBot="1" x14ac:dyDescent="0.25">
      <c r="A149" s="186"/>
      <c r="B149" s="191"/>
      <c r="C149" s="193"/>
      <c r="D149" s="193"/>
      <c r="E149" s="193"/>
      <c r="F149" s="193"/>
      <c r="G149" s="193"/>
      <c r="H149" s="196"/>
      <c r="I149" s="192" t="s">
        <v>123</v>
      </c>
      <c r="J149" s="162"/>
      <c r="K149" s="155"/>
      <c r="L149" s="24"/>
    </row>
    <row r="150" spans="1:12" ht="255.75" hidden="1" thickBot="1" x14ac:dyDescent="0.25">
      <c r="A150" s="186"/>
      <c r="B150" s="191"/>
      <c r="C150" s="193"/>
      <c r="D150" s="193"/>
      <c r="E150" s="193"/>
      <c r="F150" s="193"/>
      <c r="G150" s="193"/>
      <c r="H150" s="196"/>
      <c r="I150" s="192" t="s">
        <v>122</v>
      </c>
      <c r="J150" s="162"/>
      <c r="K150" s="155"/>
      <c r="L150" s="21"/>
    </row>
    <row r="151" spans="1:12" ht="15" hidden="1" thickBot="1" x14ac:dyDescent="0.25">
      <c r="A151" s="186"/>
      <c r="B151" s="191"/>
      <c r="C151" s="193"/>
      <c r="D151" s="193"/>
      <c r="E151" s="193"/>
      <c r="F151" s="193"/>
      <c r="G151" s="193"/>
      <c r="H151" s="193"/>
      <c r="I151" s="197"/>
      <c r="J151" s="162"/>
      <c r="K151" s="155"/>
      <c r="L151" s="30"/>
    </row>
    <row r="152" spans="1:12" ht="28.5" x14ac:dyDescent="0.2">
      <c r="A152" s="151">
        <v>5</v>
      </c>
      <c r="B152" s="191" t="s">
        <v>255</v>
      </c>
      <c r="C152" s="163">
        <v>8454</v>
      </c>
      <c r="D152" s="163">
        <v>5712</v>
      </c>
      <c r="E152" s="163">
        <v>5712</v>
      </c>
      <c r="F152" s="163">
        <f>C152-D152</f>
        <v>2742</v>
      </c>
      <c r="G152" s="163">
        <v>0</v>
      </c>
      <c r="H152" s="163">
        <v>2900</v>
      </c>
      <c r="I152" s="197"/>
      <c r="J152" s="162">
        <v>2900</v>
      </c>
      <c r="K152" s="155">
        <v>2300</v>
      </c>
      <c r="L152" s="23" t="s">
        <v>162</v>
      </c>
    </row>
    <row r="153" spans="1:12" ht="14.25" hidden="1" x14ac:dyDescent="0.2">
      <c r="A153" s="186"/>
      <c r="B153" s="191"/>
      <c r="C153" s="164">
        <v>7555</v>
      </c>
      <c r="D153" s="164">
        <v>5322</v>
      </c>
      <c r="E153" s="164">
        <v>5322</v>
      </c>
      <c r="F153" s="164">
        <f>C153-D153</f>
        <v>2233</v>
      </c>
      <c r="G153" s="164">
        <v>0</v>
      </c>
      <c r="H153" s="164">
        <v>2700</v>
      </c>
      <c r="I153" s="197"/>
      <c r="J153" s="162">
        <v>2233</v>
      </c>
      <c r="K153" s="155">
        <v>2700</v>
      </c>
      <c r="L153" s="24" t="s">
        <v>138</v>
      </c>
    </row>
    <row r="154" spans="1:12" ht="14.25" hidden="1" x14ac:dyDescent="0.2">
      <c r="A154" s="186"/>
      <c r="B154" s="191"/>
      <c r="C154" s="193"/>
      <c r="D154" s="193"/>
      <c r="E154" s="193"/>
      <c r="F154" s="194"/>
      <c r="G154" s="194"/>
      <c r="H154" s="193"/>
      <c r="I154" s="197"/>
      <c r="J154" s="162"/>
      <c r="K154" s="155"/>
      <c r="L154" s="21"/>
    </row>
    <row r="155" spans="1:12" ht="28.5" hidden="1" x14ac:dyDescent="0.2">
      <c r="A155" s="186"/>
      <c r="B155" s="191" t="s">
        <v>70</v>
      </c>
      <c r="C155" s="193"/>
      <c r="D155" s="193"/>
      <c r="E155" s="193"/>
      <c r="F155" s="193"/>
      <c r="G155" s="193"/>
      <c r="H155" s="195"/>
      <c r="I155" s="195" t="s">
        <v>58</v>
      </c>
      <c r="J155" s="162"/>
      <c r="K155" s="155"/>
      <c r="L155" s="17"/>
    </row>
    <row r="156" spans="1:12" ht="14.25" hidden="1" x14ac:dyDescent="0.2">
      <c r="A156" s="186"/>
      <c r="B156" s="191"/>
      <c r="C156" s="193"/>
      <c r="D156" s="193"/>
      <c r="E156" s="193"/>
      <c r="F156" s="194"/>
      <c r="G156" s="194"/>
      <c r="H156" s="196"/>
      <c r="I156" s="196" t="s">
        <v>64</v>
      </c>
      <c r="J156" s="162"/>
      <c r="K156" s="155"/>
      <c r="L156" s="22"/>
    </row>
    <row r="157" spans="1:12" ht="14.25" hidden="1" x14ac:dyDescent="0.2">
      <c r="A157" s="186"/>
      <c r="B157" s="191"/>
      <c r="C157" s="193"/>
      <c r="D157" s="193"/>
      <c r="E157" s="193"/>
      <c r="F157" s="193"/>
      <c r="G157" s="193"/>
      <c r="H157" s="196"/>
      <c r="I157" s="196" t="s">
        <v>65</v>
      </c>
      <c r="J157" s="162"/>
      <c r="K157" s="155"/>
      <c r="L157" s="8"/>
    </row>
    <row r="158" spans="1:12" ht="14.25" hidden="1" x14ac:dyDescent="0.2">
      <c r="A158" s="186"/>
      <c r="B158" s="191"/>
      <c r="C158" s="193"/>
      <c r="D158" s="193"/>
      <c r="E158" s="193"/>
      <c r="F158" s="193"/>
      <c r="G158" s="193"/>
      <c r="H158" s="196"/>
      <c r="I158" s="196" t="s">
        <v>66</v>
      </c>
      <c r="J158" s="162"/>
      <c r="K158" s="155"/>
      <c r="L158" s="8"/>
    </row>
    <row r="159" spans="1:12" ht="14.25" hidden="1" x14ac:dyDescent="0.2">
      <c r="A159" s="186"/>
      <c r="B159" s="191"/>
      <c r="C159" s="193"/>
      <c r="D159" s="193"/>
      <c r="E159" s="193"/>
      <c r="F159" s="193"/>
      <c r="G159" s="193"/>
      <c r="H159" s="196"/>
      <c r="I159" s="196" t="s">
        <v>67</v>
      </c>
      <c r="J159" s="162"/>
      <c r="K159" s="155"/>
      <c r="L159" s="77"/>
    </row>
    <row r="160" spans="1:12" ht="14.25" x14ac:dyDescent="0.2">
      <c r="A160" s="186">
        <v>6</v>
      </c>
      <c r="B160" s="191" t="s">
        <v>257</v>
      </c>
      <c r="C160" s="163">
        <v>18952</v>
      </c>
      <c r="D160" s="163">
        <v>3328</v>
      </c>
      <c r="E160" s="163">
        <v>3328</v>
      </c>
      <c r="F160" s="163">
        <f>C160-D160</f>
        <v>15624</v>
      </c>
      <c r="G160" s="163">
        <v>0</v>
      </c>
      <c r="H160" s="163">
        <v>9000</v>
      </c>
      <c r="I160" s="187"/>
      <c r="J160" s="162">
        <v>15624</v>
      </c>
      <c r="K160" s="155">
        <v>500</v>
      </c>
      <c r="L160" s="26" t="s">
        <v>160</v>
      </c>
    </row>
    <row r="161" spans="1:12" ht="14.25" hidden="1" x14ac:dyDescent="0.2">
      <c r="A161" s="186"/>
      <c r="B161" s="191"/>
      <c r="C161" s="164">
        <v>17119</v>
      </c>
      <c r="D161" s="164">
        <v>3132</v>
      </c>
      <c r="E161" s="164">
        <v>3132</v>
      </c>
      <c r="F161" s="164">
        <f>C161-D161</f>
        <v>13987</v>
      </c>
      <c r="G161" s="164">
        <v>0</v>
      </c>
      <c r="H161" s="164">
        <v>8800</v>
      </c>
      <c r="I161" s="187"/>
      <c r="J161" s="162">
        <v>13987</v>
      </c>
      <c r="K161" s="155">
        <v>450</v>
      </c>
      <c r="L161" s="24" t="s">
        <v>140</v>
      </c>
    </row>
    <row r="162" spans="1:12" ht="14.25" hidden="1" x14ac:dyDescent="0.2">
      <c r="A162" s="186"/>
      <c r="B162" s="191"/>
      <c r="C162" s="164"/>
      <c r="D162" s="164"/>
      <c r="E162" s="164"/>
      <c r="F162" s="163"/>
      <c r="G162" s="163"/>
      <c r="H162" s="164"/>
      <c r="I162" s="187"/>
      <c r="J162" s="162"/>
      <c r="K162" s="155"/>
      <c r="L162" s="21"/>
    </row>
    <row r="163" spans="1:12" ht="28.5" hidden="1" x14ac:dyDescent="0.2">
      <c r="A163" s="186"/>
      <c r="B163" s="191" t="s">
        <v>71</v>
      </c>
      <c r="C163" s="193"/>
      <c r="D163" s="193"/>
      <c r="E163" s="193"/>
      <c r="F163" s="193"/>
      <c r="G163" s="193"/>
      <c r="H163" s="195"/>
      <c r="I163" s="195" t="s">
        <v>72</v>
      </c>
      <c r="J163" s="162"/>
      <c r="K163" s="155"/>
      <c r="L163" s="17"/>
    </row>
    <row r="164" spans="1:12" ht="14.25" hidden="1" x14ac:dyDescent="0.2">
      <c r="A164" s="186"/>
      <c r="B164" s="191"/>
      <c r="C164" s="193"/>
      <c r="D164" s="193"/>
      <c r="E164" s="193"/>
      <c r="F164" s="194"/>
      <c r="G164" s="194"/>
      <c r="H164" s="195"/>
      <c r="I164" s="195" t="s">
        <v>73</v>
      </c>
      <c r="J164" s="162"/>
      <c r="K164" s="155"/>
      <c r="L164" s="21"/>
    </row>
    <row r="165" spans="1:12" ht="14.25" hidden="1" x14ac:dyDescent="0.2">
      <c r="A165" s="186"/>
      <c r="B165" s="191"/>
      <c r="C165" s="193"/>
      <c r="D165" s="193"/>
      <c r="E165" s="193"/>
      <c r="F165" s="193"/>
      <c r="G165" s="193"/>
      <c r="H165" s="195"/>
      <c r="I165" s="195"/>
      <c r="J165" s="162"/>
      <c r="K165" s="155"/>
      <c r="L165" s="78"/>
    </row>
    <row r="166" spans="1:12" ht="14.25" hidden="1" x14ac:dyDescent="0.2">
      <c r="A166" s="186"/>
      <c r="B166" s="191"/>
      <c r="C166" s="193"/>
      <c r="D166" s="193"/>
      <c r="E166" s="193"/>
      <c r="F166" s="193"/>
      <c r="G166" s="193"/>
      <c r="H166" s="195"/>
      <c r="I166" s="195" t="s">
        <v>74</v>
      </c>
      <c r="J166" s="162"/>
      <c r="K166" s="155"/>
      <c r="L166" s="78"/>
    </row>
    <row r="167" spans="1:12" ht="14.25" hidden="1" x14ac:dyDescent="0.2">
      <c r="A167" s="186"/>
      <c r="B167" s="191"/>
      <c r="C167" s="193"/>
      <c r="D167" s="193"/>
      <c r="E167" s="193"/>
      <c r="F167" s="193"/>
      <c r="G167" s="193"/>
      <c r="H167" s="195"/>
      <c r="I167" s="195" t="s">
        <v>10</v>
      </c>
      <c r="J167" s="162"/>
      <c r="K167" s="155"/>
      <c r="L167" s="78"/>
    </row>
    <row r="168" spans="1:12" ht="14.25" hidden="1" x14ac:dyDescent="0.2">
      <c r="A168" s="186"/>
      <c r="B168" s="191"/>
      <c r="C168" s="193"/>
      <c r="D168" s="193"/>
      <c r="E168" s="193"/>
      <c r="F168" s="193"/>
      <c r="G168" s="193"/>
      <c r="H168" s="195"/>
      <c r="I168" s="195" t="s">
        <v>75</v>
      </c>
      <c r="J168" s="162"/>
      <c r="K168" s="155"/>
      <c r="L168" s="78"/>
    </row>
    <row r="169" spans="1:12" ht="14.25" hidden="1" x14ac:dyDescent="0.2">
      <c r="A169" s="186"/>
      <c r="B169" s="191"/>
      <c r="C169" s="193"/>
      <c r="D169" s="193"/>
      <c r="E169" s="193"/>
      <c r="F169" s="193"/>
      <c r="G169" s="193"/>
      <c r="H169" s="196"/>
      <c r="I169" s="196" t="s">
        <v>76</v>
      </c>
      <c r="J169" s="162"/>
      <c r="K169" s="155"/>
      <c r="L169" s="41"/>
    </row>
    <row r="170" spans="1:12" ht="14.25" hidden="1" x14ac:dyDescent="0.2">
      <c r="A170" s="186"/>
      <c r="B170" s="191"/>
      <c r="C170" s="193"/>
      <c r="D170" s="193"/>
      <c r="E170" s="193"/>
      <c r="F170" s="193"/>
      <c r="G170" s="193"/>
      <c r="H170" s="193"/>
      <c r="I170" s="187"/>
      <c r="J170" s="162"/>
      <c r="K170" s="155"/>
      <c r="L170" s="79"/>
    </row>
    <row r="171" spans="1:12" ht="14.25" hidden="1" x14ac:dyDescent="0.2">
      <c r="A171" s="186"/>
      <c r="B171" s="191"/>
      <c r="C171" s="193"/>
      <c r="D171" s="193"/>
      <c r="E171" s="193"/>
      <c r="F171" s="193"/>
      <c r="G171" s="193"/>
      <c r="H171" s="193"/>
      <c r="I171" s="187"/>
      <c r="J171" s="162"/>
      <c r="K171" s="155"/>
      <c r="L171" s="79"/>
    </row>
    <row r="172" spans="1:12" ht="14.25" hidden="1" x14ac:dyDescent="0.2">
      <c r="A172" s="186"/>
      <c r="B172" s="191"/>
      <c r="C172" s="193"/>
      <c r="D172" s="193"/>
      <c r="E172" s="193"/>
      <c r="F172" s="193"/>
      <c r="G172" s="193"/>
      <c r="H172" s="193"/>
      <c r="I172" s="199"/>
      <c r="J172" s="162"/>
      <c r="K172" s="155"/>
      <c r="L172" s="80"/>
    </row>
    <row r="173" spans="1:12" ht="42.75" x14ac:dyDescent="0.2">
      <c r="A173" s="151">
        <v>7</v>
      </c>
      <c r="B173" s="200" t="s">
        <v>258</v>
      </c>
      <c r="C173" s="163">
        <v>54116</v>
      </c>
      <c r="D173" s="163">
        <v>13547</v>
      </c>
      <c r="E173" s="163">
        <v>13547</v>
      </c>
      <c r="F173" s="163">
        <f>C173-D173</f>
        <v>40569</v>
      </c>
      <c r="G173" s="163">
        <v>0</v>
      </c>
      <c r="H173" s="163">
        <v>2200</v>
      </c>
      <c r="I173" s="187"/>
      <c r="J173" s="162">
        <v>20569</v>
      </c>
      <c r="K173" s="155">
        <v>1700</v>
      </c>
      <c r="L173" s="31" t="s">
        <v>160</v>
      </c>
    </row>
    <row r="174" spans="1:12" ht="14.25" hidden="1" x14ac:dyDescent="0.2">
      <c r="A174" s="186"/>
      <c r="B174" s="200"/>
      <c r="C174" s="164">
        <v>50672</v>
      </c>
      <c r="D174" s="164">
        <v>12638</v>
      </c>
      <c r="E174" s="164">
        <v>12638</v>
      </c>
      <c r="F174" s="164">
        <f>C174-D174</f>
        <v>38034</v>
      </c>
      <c r="G174" s="164">
        <v>0</v>
      </c>
      <c r="H174" s="164">
        <v>2100</v>
      </c>
      <c r="I174" s="187"/>
      <c r="J174" s="162">
        <v>18034</v>
      </c>
      <c r="K174" s="155">
        <v>2100</v>
      </c>
      <c r="L174" s="24" t="s">
        <v>138</v>
      </c>
    </row>
    <row r="175" spans="1:12" ht="14.25" hidden="1" x14ac:dyDescent="0.2">
      <c r="A175" s="186"/>
      <c r="B175" s="200"/>
      <c r="C175" s="193"/>
      <c r="D175" s="193"/>
      <c r="E175" s="193"/>
      <c r="F175" s="194"/>
      <c r="G175" s="194"/>
      <c r="H175" s="195"/>
      <c r="I175" s="195" t="s">
        <v>58</v>
      </c>
      <c r="J175" s="162"/>
      <c r="K175" s="155"/>
      <c r="L175" s="17"/>
    </row>
    <row r="176" spans="1:12" ht="28.5" hidden="1" x14ac:dyDescent="0.2">
      <c r="A176" s="186"/>
      <c r="B176" s="200" t="s">
        <v>77</v>
      </c>
      <c r="C176" s="193"/>
      <c r="D176" s="193"/>
      <c r="E176" s="193"/>
      <c r="F176" s="193"/>
      <c r="G176" s="193"/>
      <c r="H176" s="196"/>
      <c r="I176" s="196" t="s">
        <v>64</v>
      </c>
      <c r="J176" s="162"/>
      <c r="K176" s="155"/>
      <c r="L176" s="37"/>
    </row>
    <row r="177" spans="1:12" ht="14.25" hidden="1" x14ac:dyDescent="0.2">
      <c r="A177" s="186"/>
      <c r="B177" s="200"/>
      <c r="C177" s="193"/>
      <c r="D177" s="193"/>
      <c r="E177" s="193"/>
      <c r="F177" s="194"/>
      <c r="G177" s="194"/>
      <c r="H177" s="196"/>
      <c r="I177" s="196" t="s">
        <v>65</v>
      </c>
      <c r="J177" s="162"/>
      <c r="K177" s="155"/>
      <c r="L177" s="40"/>
    </row>
    <row r="178" spans="1:12" ht="14.25" hidden="1" x14ac:dyDescent="0.2">
      <c r="A178" s="186"/>
      <c r="B178" s="200"/>
      <c r="C178" s="193"/>
      <c r="D178" s="193"/>
      <c r="E178" s="193"/>
      <c r="F178" s="194"/>
      <c r="G178" s="194"/>
      <c r="H178" s="196"/>
      <c r="I178" s="196" t="s">
        <v>66</v>
      </c>
      <c r="J178" s="162"/>
      <c r="K178" s="155"/>
      <c r="L178" s="40"/>
    </row>
    <row r="179" spans="1:12" ht="14.25" hidden="1" x14ac:dyDescent="0.2">
      <c r="A179" s="186"/>
      <c r="B179" s="200"/>
      <c r="C179" s="193"/>
      <c r="D179" s="193"/>
      <c r="E179" s="193"/>
      <c r="F179" s="193"/>
      <c r="G179" s="193"/>
      <c r="H179" s="196"/>
      <c r="I179" s="196" t="s">
        <v>67</v>
      </c>
      <c r="J179" s="162"/>
      <c r="K179" s="155"/>
      <c r="L179" s="81"/>
    </row>
    <row r="180" spans="1:12" ht="29.25" thickBot="1" x14ac:dyDescent="0.25">
      <c r="A180" s="151">
        <v>8</v>
      </c>
      <c r="B180" s="191" t="s">
        <v>259</v>
      </c>
      <c r="C180" s="163">
        <v>2110</v>
      </c>
      <c r="D180" s="163">
        <v>1226</v>
      </c>
      <c r="E180" s="163">
        <v>1226</v>
      </c>
      <c r="F180" s="163">
        <f>C180-D180</f>
        <v>884</v>
      </c>
      <c r="G180" s="163">
        <v>0</v>
      </c>
      <c r="H180" s="163">
        <v>950</v>
      </c>
      <c r="I180" s="197"/>
      <c r="J180" s="162">
        <v>950</v>
      </c>
      <c r="K180" s="155">
        <v>950</v>
      </c>
      <c r="L180" s="31" t="s">
        <v>163</v>
      </c>
    </row>
    <row r="181" spans="1:12" ht="15" hidden="1" thickBot="1" x14ac:dyDescent="0.25">
      <c r="A181" s="186"/>
      <c r="B181" s="191"/>
      <c r="C181" s="164">
        <v>1582</v>
      </c>
      <c r="D181" s="164">
        <v>1068</v>
      </c>
      <c r="E181" s="164">
        <v>1068</v>
      </c>
      <c r="F181" s="164">
        <f>C181-D181</f>
        <v>514</v>
      </c>
      <c r="G181" s="164">
        <v>0</v>
      </c>
      <c r="H181" s="164">
        <v>850</v>
      </c>
      <c r="I181" s="197"/>
      <c r="J181" s="162">
        <v>514</v>
      </c>
      <c r="K181" s="155">
        <v>850</v>
      </c>
      <c r="L181" s="24" t="s">
        <v>164</v>
      </c>
    </row>
    <row r="182" spans="1:12" ht="15" hidden="1" thickBot="1" x14ac:dyDescent="0.25">
      <c r="A182" s="186"/>
      <c r="B182" s="191"/>
      <c r="C182" s="193"/>
      <c r="D182" s="193"/>
      <c r="E182" s="193"/>
      <c r="F182" s="194"/>
      <c r="G182" s="194"/>
      <c r="H182" s="195"/>
      <c r="I182" s="195" t="s">
        <v>58</v>
      </c>
      <c r="J182" s="162"/>
      <c r="K182" s="155"/>
      <c r="L182" s="21"/>
    </row>
    <row r="183" spans="1:12" ht="29.25" hidden="1" thickBot="1" x14ac:dyDescent="0.25">
      <c r="A183" s="186"/>
      <c r="B183" s="200" t="s">
        <v>78</v>
      </c>
      <c r="C183" s="193"/>
      <c r="D183" s="193"/>
      <c r="E183" s="193"/>
      <c r="F183" s="193"/>
      <c r="G183" s="193"/>
      <c r="H183" s="196"/>
      <c r="I183" s="196" t="s">
        <v>64</v>
      </c>
      <c r="J183" s="162"/>
      <c r="K183" s="155"/>
      <c r="L183" s="40"/>
    </row>
    <row r="184" spans="1:12" ht="15" hidden="1" thickBot="1" x14ac:dyDescent="0.25">
      <c r="A184" s="186"/>
      <c r="B184" s="200"/>
      <c r="C184" s="193"/>
      <c r="D184" s="193"/>
      <c r="E184" s="193"/>
      <c r="F184" s="194"/>
      <c r="G184" s="194"/>
      <c r="H184" s="196"/>
      <c r="I184" s="196" t="s">
        <v>65</v>
      </c>
      <c r="J184" s="162"/>
      <c r="K184" s="155"/>
      <c r="L184" s="40"/>
    </row>
    <row r="185" spans="1:12" ht="15" hidden="1" thickBot="1" x14ac:dyDescent="0.25">
      <c r="A185" s="186"/>
      <c r="B185" s="200"/>
      <c r="C185" s="193"/>
      <c r="D185" s="193"/>
      <c r="E185" s="193"/>
      <c r="F185" s="193"/>
      <c r="G185" s="193"/>
      <c r="H185" s="196"/>
      <c r="I185" s="196" t="s">
        <v>66</v>
      </c>
      <c r="J185" s="162"/>
      <c r="K185" s="155"/>
      <c r="L185" s="40"/>
    </row>
    <row r="186" spans="1:12" ht="15" hidden="1" thickBot="1" x14ac:dyDescent="0.25">
      <c r="A186" s="186"/>
      <c r="B186" s="200"/>
      <c r="C186" s="193"/>
      <c r="D186" s="193"/>
      <c r="E186" s="193"/>
      <c r="F186" s="193"/>
      <c r="G186" s="193"/>
      <c r="H186" s="196"/>
      <c r="I186" s="196" t="s">
        <v>67</v>
      </c>
      <c r="J186" s="162"/>
      <c r="K186" s="155"/>
      <c r="L186" s="82"/>
    </row>
    <row r="187" spans="1:12" ht="28.5" x14ac:dyDescent="0.2">
      <c r="A187" s="151">
        <v>9</v>
      </c>
      <c r="B187" s="191" t="s">
        <v>260</v>
      </c>
      <c r="C187" s="163">
        <v>642</v>
      </c>
      <c r="D187" s="163">
        <v>474</v>
      </c>
      <c r="E187" s="163">
        <v>474</v>
      </c>
      <c r="F187" s="163">
        <f>C187-D187</f>
        <v>168</v>
      </c>
      <c r="G187" s="163">
        <v>0</v>
      </c>
      <c r="H187" s="163">
        <v>180</v>
      </c>
      <c r="I187" s="197"/>
      <c r="J187" s="162">
        <v>180</v>
      </c>
      <c r="K187" s="155">
        <v>180</v>
      </c>
      <c r="L187" s="23" t="s">
        <v>163</v>
      </c>
    </row>
    <row r="188" spans="1:12" ht="14.25" hidden="1" x14ac:dyDescent="0.2">
      <c r="A188" s="186"/>
      <c r="B188" s="191"/>
      <c r="C188" s="164">
        <v>432</v>
      </c>
      <c r="D188" s="164">
        <v>363</v>
      </c>
      <c r="E188" s="164">
        <v>363</v>
      </c>
      <c r="F188" s="164">
        <f>C188-D188</f>
        <v>69</v>
      </c>
      <c r="G188" s="164">
        <v>0</v>
      </c>
      <c r="H188" s="164">
        <v>100</v>
      </c>
      <c r="I188" s="177"/>
      <c r="J188" s="162">
        <v>69</v>
      </c>
      <c r="K188" s="155">
        <v>100</v>
      </c>
      <c r="L188" s="24" t="s">
        <v>165</v>
      </c>
    </row>
    <row r="189" spans="1:12" ht="14.25" hidden="1" x14ac:dyDescent="0.2">
      <c r="A189" s="186"/>
      <c r="B189" s="191"/>
      <c r="C189" s="193"/>
      <c r="D189" s="193"/>
      <c r="E189" s="193"/>
      <c r="F189" s="193"/>
      <c r="G189" s="193"/>
      <c r="H189" s="195"/>
      <c r="I189" s="195" t="s">
        <v>58</v>
      </c>
      <c r="J189" s="162"/>
      <c r="K189" s="155"/>
      <c r="L189" s="33"/>
    </row>
    <row r="190" spans="1:12" ht="14.25" hidden="1" x14ac:dyDescent="0.2">
      <c r="A190" s="186"/>
      <c r="B190" s="191"/>
      <c r="C190" s="193"/>
      <c r="D190" s="193"/>
      <c r="E190" s="193"/>
      <c r="F190" s="194"/>
      <c r="G190" s="194"/>
      <c r="H190" s="196"/>
      <c r="I190" s="196" t="s">
        <v>64</v>
      </c>
      <c r="J190" s="162"/>
      <c r="K190" s="155"/>
      <c r="L190" s="40"/>
    </row>
    <row r="191" spans="1:12" ht="28.5" hidden="1" x14ac:dyDescent="0.2">
      <c r="A191" s="186"/>
      <c r="B191" s="200" t="s">
        <v>79</v>
      </c>
      <c r="C191" s="193"/>
      <c r="D191" s="193"/>
      <c r="E191" s="193"/>
      <c r="F191" s="193"/>
      <c r="G191" s="193"/>
      <c r="H191" s="196"/>
      <c r="I191" s="196" t="s">
        <v>65</v>
      </c>
      <c r="J191" s="162"/>
      <c r="K191" s="155"/>
      <c r="L191" s="40"/>
    </row>
    <row r="192" spans="1:12" ht="14.25" hidden="1" x14ac:dyDescent="0.2">
      <c r="A192" s="186"/>
      <c r="B192" s="200"/>
      <c r="C192" s="193"/>
      <c r="D192" s="193"/>
      <c r="E192" s="193"/>
      <c r="F192" s="193"/>
      <c r="G192" s="193"/>
      <c r="H192" s="196"/>
      <c r="I192" s="196" t="s">
        <v>66</v>
      </c>
      <c r="J192" s="162"/>
      <c r="K192" s="155"/>
      <c r="L192" s="40"/>
    </row>
    <row r="193" spans="1:12" ht="14.25" hidden="1" x14ac:dyDescent="0.2">
      <c r="A193" s="186"/>
      <c r="B193" s="200"/>
      <c r="C193" s="193"/>
      <c r="D193" s="193"/>
      <c r="E193" s="193"/>
      <c r="F193" s="193"/>
      <c r="G193" s="193"/>
      <c r="H193" s="196"/>
      <c r="I193" s="196" t="s">
        <v>67</v>
      </c>
      <c r="J193" s="162"/>
      <c r="K193" s="155"/>
      <c r="L193" s="81"/>
    </row>
    <row r="194" spans="1:12" ht="14.25" x14ac:dyDescent="0.2">
      <c r="A194" s="186">
        <v>10</v>
      </c>
      <c r="B194" s="191" t="s">
        <v>80</v>
      </c>
      <c r="C194" s="163">
        <v>4900</v>
      </c>
      <c r="D194" s="163">
        <v>0</v>
      </c>
      <c r="E194" s="163">
        <v>0</v>
      </c>
      <c r="F194" s="163">
        <f>C194-D194</f>
        <v>4900</v>
      </c>
      <c r="G194" s="163">
        <v>483</v>
      </c>
      <c r="H194" s="163">
        <v>4417</v>
      </c>
      <c r="I194" s="197"/>
      <c r="J194" s="162">
        <v>4417</v>
      </c>
      <c r="K194" s="155">
        <v>4417</v>
      </c>
      <c r="L194" s="21"/>
    </row>
    <row r="195" spans="1:12" ht="14.25" hidden="1" x14ac:dyDescent="0.2">
      <c r="A195" s="186"/>
      <c r="B195" s="191"/>
      <c r="C195" s="164">
        <v>4500</v>
      </c>
      <c r="D195" s="164">
        <v>0</v>
      </c>
      <c r="E195" s="164">
        <v>0</v>
      </c>
      <c r="F195" s="164">
        <f>C195-D195</f>
        <v>4500</v>
      </c>
      <c r="G195" s="165">
        <v>378</v>
      </c>
      <c r="H195" s="164">
        <v>4122</v>
      </c>
      <c r="I195" s="197"/>
      <c r="J195" s="162">
        <v>4122</v>
      </c>
      <c r="K195" s="155">
        <v>4122</v>
      </c>
      <c r="L195" s="26" t="s">
        <v>166</v>
      </c>
    </row>
    <row r="196" spans="1:12" ht="14.25" hidden="1" x14ac:dyDescent="0.2">
      <c r="A196" s="186"/>
      <c r="B196" s="191"/>
      <c r="C196" s="164"/>
      <c r="D196" s="164"/>
      <c r="E196" s="164"/>
      <c r="F196" s="163"/>
      <c r="G196" s="163"/>
      <c r="H196" s="164"/>
      <c r="I196" s="197"/>
      <c r="J196" s="162"/>
      <c r="K196" s="155"/>
      <c r="L196" s="24" t="s">
        <v>143</v>
      </c>
    </row>
    <row r="197" spans="1:12" ht="72.599999999999994" hidden="1" customHeight="1" x14ac:dyDescent="0.2">
      <c r="A197" s="186"/>
      <c r="B197" s="191" t="s">
        <v>81</v>
      </c>
      <c r="C197" s="193"/>
      <c r="D197" s="193"/>
      <c r="E197" s="193"/>
      <c r="F197" s="193"/>
      <c r="G197" s="193"/>
      <c r="H197" s="193"/>
      <c r="I197" s="201" t="s">
        <v>112</v>
      </c>
      <c r="J197" s="162"/>
      <c r="K197" s="155"/>
      <c r="L197" s="21"/>
    </row>
    <row r="198" spans="1:12" ht="14.25" hidden="1" x14ac:dyDescent="0.2">
      <c r="A198" s="186"/>
      <c r="B198" s="191"/>
      <c r="C198" s="193"/>
      <c r="D198" s="193"/>
      <c r="E198" s="193"/>
      <c r="F198" s="193"/>
      <c r="G198" s="193"/>
      <c r="H198" s="193"/>
      <c r="I198" s="197"/>
      <c r="J198" s="162"/>
      <c r="K198" s="155"/>
      <c r="L198" s="26"/>
    </row>
    <row r="199" spans="1:12" ht="14.25" hidden="1" x14ac:dyDescent="0.2">
      <c r="A199" s="186"/>
      <c r="B199" s="191"/>
      <c r="C199" s="193"/>
      <c r="D199" s="193"/>
      <c r="E199" s="193"/>
      <c r="F199" s="193"/>
      <c r="G199" s="193"/>
      <c r="H199" s="193"/>
      <c r="I199" s="202"/>
      <c r="J199" s="162"/>
      <c r="K199" s="155"/>
      <c r="L199" s="83"/>
    </row>
    <row r="200" spans="1:12" ht="34.5" customHeight="1" x14ac:dyDescent="0.2">
      <c r="A200" s="151">
        <v>11</v>
      </c>
      <c r="B200" s="402" t="s">
        <v>185</v>
      </c>
      <c r="C200" s="163">
        <v>2900</v>
      </c>
      <c r="D200" s="193"/>
      <c r="E200" s="193"/>
      <c r="F200" s="193">
        <v>1054</v>
      </c>
      <c r="G200" s="193">
        <v>1054</v>
      </c>
      <c r="H200" s="193"/>
      <c r="I200" s="202"/>
      <c r="J200" s="162">
        <v>1846</v>
      </c>
      <c r="K200" s="155">
        <f>C200-F200</f>
        <v>1846</v>
      </c>
      <c r="L200" s="58"/>
    </row>
    <row r="201" spans="1:12" ht="14.25" hidden="1" x14ac:dyDescent="0.2">
      <c r="A201" s="186"/>
      <c r="B201" s="402"/>
      <c r="C201" s="164">
        <v>2668</v>
      </c>
      <c r="D201" s="193"/>
      <c r="E201" s="193"/>
      <c r="F201" s="193">
        <v>1052</v>
      </c>
      <c r="G201" s="193">
        <v>1052</v>
      </c>
      <c r="H201" s="193"/>
      <c r="I201" s="202"/>
      <c r="J201" s="162">
        <v>1616</v>
      </c>
      <c r="K201" s="155">
        <f>C201-F201</f>
        <v>1616</v>
      </c>
      <c r="L201" s="58"/>
    </row>
    <row r="202" spans="1:12" ht="14.25" hidden="1" x14ac:dyDescent="0.2">
      <c r="A202" s="186"/>
      <c r="B202" s="402"/>
      <c r="C202" s="193"/>
      <c r="D202" s="193"/>
      <c r="E202" s="193"/>
      <c r="F202" s="193"/>
      <c r="G202" s="193"/>
      <c r="H202" s="193"/>
      <c r="I202" s="202"/>
      <c r="J202" s="162"/>
      <c r="K202" s="155"/>
      <c r="L202" s="58"/>
    </row>
    <row r="203" spans="1:12" ht="14.25" hidden="1" x14ac:dyDescent="0.2">
      <c r="A203" s="186"/>
      <c r="B203" s="139"/>
      <c r="C203" s="193"/>
      <c r="D203" s="193"/>
      <c r="E203" s="193"/>
      <c r="F203" s="193"/>
      <c r="G203" s="193"/>
      <c r="H203" s="193"/>
      <c r="I203" s="202"/>
      <c r="J203" s="162"/>
      <c r="K203" s="155"/>
      <c r="L203" s="58"/>
    </row>
    <row r="204" spans="1:12" ht="14.25" x14ac:dyDescent="0.2">
      <c r="A204" s="186">
        <v>12</v>
      </c>
      <c r="B204" s="321" t="s">
        <v>324</v>
      </c>
      <c r="C204" s="193"/>
      <c r="D204" s="193"/>
      <c r="E204" s="193"/>
      <c r="F204" s="193"/>
      <c r="G204" s="193"/>
      <c r="H204" s="193"/>
      <c r="I204" s="202"/>
      <c r="J204" s="164">
        <v>6518</v>
      </c>
      <c r="K204" s="348">
        <v>100</v>
      </c>
      <c r="L204" s="58"/>
    </row>
    <row r="205" spans="1:12" ht="28.5" x14ac:dyDescent="0.2">
      <c r="A205" s="186">
        <v>13</v>
      </c>
      <c r="B205" s="321" t="s">
        <v>325</v>
      </c>
      <c r="C205" s="193"/>
      <c r="D205" s="193"/>
      <c r="E205" s="193"/>
      <c r="F205" s="193"/>
      <c r="G205" s="193"/>
      <c r="H205" s="193"/>
      <c r="I205" s="202"/>
      <c r="J205" s="164">
        <v>13587</v>
      </c>
      <c r="K205" s="348">
        <v>100</v>
      </c>
      <c r="L205" s="58"/>
    </row>
    <row r="206" spans="1:12" ht="28.5" x14ac:dyDescent="0.2">
      <c r="A206" s="186">
        <v>14</v>
      </c>
      <c r="B206" s="321" t="s">
        <v>326</v>
      </c>
      <c r="C206" s="193"/>
      <c r="D206" s="193"/>
      <c r="E206" s="193"/>
      <c r="F206" s="193"/>
      <c r="G206" s="193"/>
      <c r="H206" s="193"/>
      <c r="I206" s="202"/>
      <c r="J206" s="164">
        <v>8612</v>
      </c>
      <c r="K206" s="348">
        <v>100</v>
      </c>
      <c r="L206" s="58"/>
    </row>
    <row r="207" spans="1:12" s="3" customFormat="1" ht="15" x14ac:dyDescent="0.25">
      <c r="A207" s="353"/>
      <c r="B207" s="354" t="s">
        <v>261</v>
      </c>
      <c r="C207" s="355">
        <f>C210+C213</f>
        <v>100281</v>
      </c>
      <c r="D207" s="355">
        <f>D210+D213</f>
        <v>31801</v>
      </c>
      <c r="E207" s="355">
        <f>D207</f>
        <v>31801</v>
      </c>
      <c r="F207" s="356">
        <v>0</v>
      </c>
      <c r="G207" s="355">
        <f>G210+G213</f>
        <v>62664</v>
      </c>
      <c r="H207" s="355">
        <f>G207</f>
        <v>62664</v>
      </c>
      <c r="I207" s="355"/>
      <c r="J207" s="357">
        <f>J210+J213+J218+J219+J220+J221</f>
        <v>63125</v>
      </c>
      <c r="K207" s="358">
        <f>K210+K213+K218+K219+K220+K221</f>
        <v>1000</v>
      </c>
      <c r="L207" s="4"/>
    </row>
    <row r="208" spans="1:12" s="3" customFormat="1" ht="3" customHeight="1" x14ac:dyDescent="0.25">
      <c r="A208" s="324"/>
      <c r="B208" s="325"/>
      <c r="C208" s="359">
        <f>C211+C214</f>
        <v>88229</v>
      </c>
      <c r="D208" s="359">
        <f>D211+D214</f>
        <v>29899</v>
      </c>
      <c r="E208" s="359">
        <f>D208</f>
        <v>29899</v>
      </c>
      <c r="F208" s="360">
        <v>0</v>
      </c>
      <c r="G208" s="359">
        <f>G211+G214</f>
        <v>57856</v>
      </c>
      <c r="H208" s="359">
        <f>G208</f>
        <v>57856</v>
      </c>
      <c r="I208" s="359"/>
      <c r="J208" s="328">
        <f>J211+J214</f>
        <v>10371</v>
      </c>
      <c r="K208" s="329">
        <f>K211+K214</f>
        <v>0</v>
      </c>
      <c r="L208" s="5"/>
    </row>
    <row r="209" spans="1:16" ht="14.25" x14ac:dyDescent="0.2">
      <c r="A209" s="203"/>
      <c r="B209" s="140" t="s">
        <v>262</v>
      </c>
      <c r="C209" s="204"/>
      <c r="D209" s="204"/>
      <c r="E209" s="204"/>
      <c r="F209" s="204"/>
      <c r="G209" s="204"/>
      <c r="H209" s="204"/>
      <c r="I209" s="204"/>
      <c r="J209" s="204"/>
      <c r="K209" s="205"/>
      <c r="L209" s="31"/>
    </row>
    <row r="210" spans="1:16" ht="14.25" x14ac:dyDescent="0.2">
      <c r="A210" s="281">
        <v>1</v>
      </c>
      <c r="B210" s="233" t="s">
        <v>263</v>
      </c>
      <c r="C210" s="282">
        <v>52307</v>
      </c>
      <c r="D210" s="283">
        <v>0</v>
      </c>
      <c r="E210" s="283">
        <v>0</v>
      </c>
      <c r="F210" s="283">
        <v>270</v>
      </c>
      <c r="G210" s="282">
        <f>C210-F210</f>
        <v>52037</v>
      </c>
      <c r="H210" s="282">
        <f>G210</f>
        <v>52037</v>
      </c>
      <c r="I210" s="284"/>
      <c r="J210" s="215">
        <v>20000</v>
      </c>
      <c r="K210" s="285">
        <v>0</v>
      </c>
      <c r="L210" s="24"/>
    </row>
    <row r="211" spans="1:16" ht="14.25" x14ac:dyDescent="0.2">
      <c r="A211" s="286"/>
      <c r="B211" s="236" t="s">
        <v>264</v>
      </c>
      <c r="C211" s="217">
        <v>47485</v>
      </c>
      <c r="D211" s="287">
        <v>0</v>
      </c>
      <c r="E211" s="287">
        <v>0</v>
      </c>
      <c r="F211" s="287">
        <v>0</v>
      </c>
      <c r="G211" s="288">
        <f>C211-F211</f>
        <v>47485</v>
      </c>
      <c r="H211" s="288">
        <f>G211</f>
        <v>47485</v>
      </c>
      <c r="I211" s="287" t="s">
        <v>132</v>
      </c>
      <c r="J211" s="217"/>
      <c r="K211" s="289"/>
      <c r="L211" s="26"/>
    </row>
    <row r="212" spans="1:16" ht="14.25" x14ac:dyDescent="0.2">
      <c r="A212" s="281">
        <v>2</v>
      </c>
      <c r="B212" s="233" t="s">
        <v>299</v>
      </c>
      <c r="C212" s="284"/>
      <c r="D212" s="284"/>
      <c r="E212" s="284"/>
      <c r="F212" s="284"/>
      <c r="G212" s="284"/>
      <c r="H212" s="284"/>
      <c r="I212" s="284"/>
      <c r="J212" s="284"/>
      <c r="K212" s="285"/>
      <c r="L212" s="31" t="s">
        <v>167</v>
      </c>
    </row>
    <row r="213" spans="1:16" ht="14.25" x14ac:dyDescent="0.2">
      <c r="A213" s="286"/>
      <c r="B213" s="236" t="s">
        <v>300</v>
      </c>
      <c r="C213" s="288">
        <v>47974</v>
      </c>
      <c r="D213" s="288">
        <v>31801</v>
      </c>
      <c r="E213" s="288">
        <v>31801</v>
      </c>
      <c r="F213" s="290">
        <v>0</v>
      </c>
      <c r="G213" s="288">
        <v>10627</v>
      </c>
      <c r="H213" s="288">
        <v>10627</v>
      </c>
      <c r="I213" s="287" t="s">
        <v>132</v>
      </c>
      <c r="J213" s="217">
        <v>10627</v>
      </c>
      <c r="K213" s="289">
        <v>0</v>
      </c>
      <c r="L213" s="24" t="s">
        <v>138</v>
      </c>
    </row>
    <row r="214" spans="1:16" ht="14.25" hidden="1" x14ac:dyDescent="0.2">
      <c r="A214" s="206"/>
      <c r="B214" s="140" t="s">
        <v>107</v>
      </c>
      <c r="C214" s="162">
        <v>40744</v>
      </c>
      <c r="D214" s="162">
        <v>29899</v>
      </c>
      <c r="E214" s="162">
        <v>29899</v>
      </c>
      <c r="F214" s="207">
        <v>0</v>
      </c>
      <c r="G214" s="162">
        <v>10371</v>
      </c>
      <c r="H214" s="162">
        <v>10371</v>
      </c>
      <c r="I214" s="207" t="s">
        <v>133</v>
      </c>
      <c r="J214" s="162">
        <v>10371</v>
      </c>
      <c r="K214" s="205">
        <v>0</v>
      </c>
      <c r="L214" s="21"/>
    </row>
    <row r="215" spans="1:16" ht="14.25" hidden="1" x14ac:dyDescent="0.2">
      <c r="A215" s="206"/>
      <c r="B215" s="140" t="s">
        <v>108</v>
      </c>
      <c r="C215" s="204"/>
      <c r="D215" s="204"/>
      <c r="E215" s="204"/>
      <c r="F215" s="207"/>
      <c r="G215" s="204"/>
      <c r="H215" s="204"/>
      <c r="I215" s="204"/>
      <c r="J215" s="204"/>
      <c r="K215" s="205"/>
      <c r="L215" s="26"/>
    </row>
    <row r="216" spans="1:16" ht="14.25" hidden="1" x14ac:dyDescent="0.2">
      <c r="A216" s="206"/>
      <c r="B216" s="140" t="s">
        <v>109</v>
      </c>
      <c r="C216" s="204"/>
      <c r="D216" s="204"/>
      <c r="E216" s="204"/>
      <c r="F216" s="207"/>
      <c r="G216" s="204"/>
      <c r="H216" s="204"/>
      <c r="I216" s="204"/>
      <c r="J216" s="204"/>
      <c r="K216" s="205"/>
      <c r="L216" s="24"/>
    </row>
    <row r="217" spans="1:16" ht="14.25" hidden="1" x14ac:dyDescent="0.2">
      <c r="A217" s="206"/>
      <c r="B217" s="140"/>
      <c r="C217" s="204"/>
      <c r="D217" s="204"/>
      <c r="E217" s="204"/>
      <c r="F217" s="204"/>
      <c r="G217" s="204"/>
      <c r="H217" s="204"/>
      <c r="I217" s="204"/>
      <c r="J217" s="204"/>
      <c r="K217" s="205"/>
      <c r="L217" s="60"/>
    </row>
    <row r="218" spans="1:16" ht="28.5" x14ac:dyDescent="0.2">
      <c r="A218" s="206">
        <v>3</v>
      </c>
      <c r="B218" s="208" t="s">
        <v>242</v>
      </c>
      <c r="C218" s="204"/>
      <c r="D218" s="204"/>
      <c r="E218" s="204"/>
      <c r="F218" s="204"/>
      <c r="G218" s="204"/>
      <c r="H218" s="204"/>
      <c r="I218" s="204"/>
      <c r="J218" s="162">
        <v>6105</v>
      </c>
      <c r="K218" s="205">
        <v>400</v>
      </c>
      <c r="L218" s="22"/>
    </row>
    <row r="219" spans="1:16" ht="28.5" x14ac:dyDescent="0.2">
      <c r="A219" s="206">
        <v>4</v>
      </c>
      <c r="B219" s="208" t="s">
        <v>302</v>
      </c>
      <c r="C219" s="204"/>
      <c r="D219" s="204"/>
      <c r="E219" s="204"/>
      <c r="F219" s="204"/>
      <c r="G219" s="204"/>
      <c r="H219" s="204"/>
      <c r="I219" s="204"/>
      <c r="J219" s="162">
        <v>7393</v>
      </c>
      <c r="K219" s="205">
        <v>400</v>
      </c>
      <c r="L219" s="22"/>
    </row>
    <row r="220" spans="1:16" ht="14.25" x14ac:dyDescent="0.2">
      <c r="A220" s="206">
        <v>5</v>
      </c>
      <c r="B220" s="208" t="s">
        <v>321</v>
      </c>
      <c r="C220" s="204"/>
      <c r="D220" s="204"/>
      <c r="E220" s="204"/>
      <c r="F220" s="204"/>
      <c r="G220" s="204"/>
      <c r="H220" s="204"/>
      <c r="I220" s="204"/>
      <c r="J220" s="162">
        <f>11593-861</f>
        <v>10732</v>
      </c>
      <c r="K220" s="205">
        <v>100</v>
      </c>
      <c r="L220" s="22"/>
    </row>
    <row r="221" spans="1:16" ht="28.5" x14ac:dyDescent="0.2">
      <c r="A221" s="206">
        <v>6</v>
      </c>
      <c r="B221" s="208" t="s">
        <v>322</v>
      </c>
      <c r="C221" s="204"/>
      <c r="D221" s="204"/>
      <c r="E221" s="204"/>
      <c r="F221" s="204"/>
      <c r="G221" s="204"/>
      <c r="H221" s="204"/>
      <c r="I221" s="204"/>
      <c r="J221" s="162">
        <f>8268</f>
        <v>8268</v>
      </c>
      <c r="K221" s="205">
        <v>100</v>
      </c>
      <c r="L221" s="22"/>
    </row>
    <row r="222" spans="1:16" s="3" customFormat="1" ht="15.75" thickBot="1" x14ac:dyDescent="0.3">
      <c r="A222" s="167"/>
      <c r="B222" s="168" t="s">
        <v>327</v>
      </c>
      <c r="C222" s="169">
        <f t="shared" ref="C222:H223" si="6">C224+C229+C235+C241+C245+C251+C256+C260+C266+C270+C274+C278+C280+C282+C287+C293+C297+C301</f>
        <v>366518</v>
      </c>
      <c r="D222" s="169">
        <f t="shared" si="6"/>
        <v>89611</v>
      </c>
      <c r="E222" s="169">
        <f t="shared" si="6"/>
        <v>89611</v>
      </c>
      <c r="F222" s="169">
        <f t="shared" si="6"/>
        <v>4845</v>
      </c>
      <c r="G222" s="169">
        <f t="shared" si="6"/>
        <v>270927</v>
      </c>
      <c r="H222" s="169">
        <f t="shared" si="6"/>
        <v>169974</v>
      </c>
      <c r="I222" s="169"/>
      <c r="J222" s="171">
        <f>J224+J229+J235+J241+J245+J251+J256+J260+J266+J270+J274+J278+J280+J282+J287+J293+J297+J301</f>
        <v>175321</v>
      </c>
      <c r="K222" s="172">
        <f>K224+K229+K235+K241+K245+K251+K256+K260+K266+K270+K274+K278+K280+K282+K287+K293+K297+K301</f>
        <v>11065</v>
      </c>
      <c r="L222" s="4"/>
      <c r="P222" s="3">
        <f>1000-861</f>
        <v>139</v>
      </c>
    </row>
    <row r="223" spans="1:16" s="3" customFormat="1" ht="15.75" hidden="1" thickBot="1" x14ac:dyDescent="0.3">
      <c r="A223" s="173"/>
      <c r="B223" s="174"/>
      <c r="C223" s="148">
        <f t="shared" si="6"/>
        <v>314997</v>
      </c>
      <c r="D223" s="148">
        <f t="shared" si="6"/>
        <v>79018</v>
      </c>
      <c r="E223" s="148">
        <f t="shared" si="6"/>
        <v>79018</v>
      </c>
      <c r="F223" s="148">
        <f t="shared" si="6"/>
        <v>4473</v>
      </c>
      <c r="G223" s="148">
        <f t="shared" si="6"/>
        <v>231610</v>
      </c>
      <c r="H223" s="148">
        <f t="shared" si="6"/>
        <v>150974</v>
      </c>
      <c r="I223" s="148"/>
      <c r="J223" s="149">
        <f>J225+J230+J236+J242+J246+J252+J257+J261+J267+J271+J275+J279+J281+J283+J288+J294+J298+J302</f>
        <v>0</v>
      </c>
      <c r="K223" s="150">
        <f>K225+K230+K236+K242+K246+K252+K257+K261+K267+K271+K275+K279+K281+K283+K288+K294+K298+K302</f>
        <v>0</v>
      </c>
      <c r="L223" s="5"/>
    </row>
    <row r="224" spans="1:16" ht="13.15" customHeight="1" x14ac:dyDescent="0.2">
      <c r="A224" s="394">
        <v>1</v>
      </c>
      <c r="B224" s="291" t="s">
        <v>265</v>
      </c>
      <c r="C224" s="221">
        <v>28502</v>
      </c>
      <c r="D224" s="221">
        <v>1838</v>
      </c>
      <c r="E224" s="221">
        <v>1838</v>
      </c>
      <c r="F224" s="221">
        <v>0</v>
      </c>
      <c r="G224" s="221">
        <v>26580</v>
      </c>
      <c r="H224" s="221">
        <f>G224</f>
        <v>26580</v>
      </c>
      <c r="I224" s="403" t="s">
        <v>194</v>
      </c>
      <c r="J224" s="215">
        <v>26664</v>
      </c>
      <c r="K224" s="216">
        <v>0</v>
      </c>
      <c r="L224" s="32" t="s">
        <v>168</v>
      </c>
    </row>
    <row r="225" spans="1:12" ht="14.25" x14ac:dyDescent="0.2">
      <c r="A225" s="395"/>
      <c r="B225" s="292" t="s">
        <v>303</v>
      </c>
      <c r="C225" s="293">
        <v>24622</v>
      </c>
      <c r="D225" s="293">
        <v>1559</v>
      </c>
      <c r="E225" s="293">
        <v>1559</v>
      </c>
      <c r="F225" s="293">
        <v>0</v>
      </c>
      <c r="G225" s="293">
        <v>23063</v>
      </c>
      <c r="H225" s="293">
        <f>G225</f>
        <v>23063</v>
      </c>
      <c r="I225" s="404"/>
      <c r="J225" s="294"/>
      <c r="K225" s="295"/>
      <c r="L225" s="27"/>
    </row>
    <row r="226" spans="1:12" ht="14.25" hidden="1" x14ac:dyDescent="0.2">
      <c r="A226" s="395"/>
      <c r="B226" s="292" t="s">
        <v>26</v>
      </c>
      <c r="C226" s="293"/>
      <c r="D226" s="293"/>
      <c r="E226" s="293"/>
      <c r="F226" s="293"/>
      <c r="G226" s="293"/>
      <c r="H226" s="293"/>
      <c r="I226" s="404"/>
      <c r="J226" s="294"/>
      <c r="K226" s="295"/>
      <c r="L226" s="84"/>
    </row>
    <row r="227" spans="1:12" ht="14.25" hidden="1" x14ac:dyDescent="0.2">
      <c r="A227" s="395"/>
      <c r="B227" s="292" t="s">
        <v>27</v>
      </c>
      <c r="C227" s="293"/>
      <c r="D227" s="293"/>
      <c r="E227" s="293"/>
      <c r="F227" s="293"/>
      <c r="G227" s="293"/>
      <c r="H227" s="293"/>
      <c r="I227" s="404"/>
      <c r="J227" s="294"/>
      <c r="K227" s="295"/>
      <c r="L227" s="84"/>
    </row>
    <row r="228" spans="1:12" ht="14.25" hidden="1" x14ac:dyDescent="0.2">
      <c r="A228" s="401"/>
      <c r="B228" s="238" t="s">
        <v>28</v>
      </c>
      <c r="C228" s="238"/>
      <c r="D228" s="238"/>
      <c r="E228" s="238"/>
      <c r="F228" s="238"/>
      <c r="G228" s="238"/>
      <c r="H228" s="238"/>
      <c r="I228" s="405"/>
      <c r="J228" s="296"/>
      <c r="K228" s="289"/>
      <c r="L228" s="85"/>
    </row>
    <row r="229" spans="1:12" ht="14.25" x14ac:dyDescent="0.2">
      <c r="A229" s="394">
        <v>2</v>
      </c>
      <c r="B229" s="222" t="s">
        <v>266</v>
      </c>
      <c r="C229" s="221">
        <v>15575</v>
      </c>
      <c r="D229" s="297">
        <v>10012</v>
      </c>
      <c r="E229" s="297">
        <v>10012</v>
      </c>
      <c r="F229" s="221">
        <v>767</v>
      </c>
      <c r="G229" s="221">
        <f>C229-D229-F229</f>
        <v>4796</v>
      </c>
      <c r="H229" s="221">
        <f>G229</f>
        <v>4796</v>
      </c>
      <c r="I229" s="397" t="s">
        <v>195</v>
      </c>
      <c r="J229" s="215">
        <v>4796</v>
      </c>
      <c r="K229" s="216">
        <v>1550</v>
      </c>
      <c r="L229" s="26" t="s">
        <v>168</v>
      </c>
    </row>
    <row r="230" spans="1:12" ht="14.25" x14ac:dyDescent="0.2">
      <c r="A230" s="395"/>
      <c r="B230" s="298" t="s">
        <v>267</v>
      </c>
      <c r="C230" s="293">
        <v>13447</v>
      </c>
      <c r="D230" s="299">
        <v>9363</v>
      </c>
      <c r="E230" s="299">
        <v>9363</v>
      </c>
      <c r="F230" s="293">
        <v>750</v>
      </c>
      <c r="G230" s="293">
        <f>C230-D230-F230</f>
        <v>3334</v>
      </c>
      <c r="H230" s="293">
        <f>G230</f>
        <v>3334</v>
      </c>
      <c r="I230" s="398"/>
      <c r="J230" s="294"/>
      <c r="K230" s="295"/>
      <c r="L230" s="24" t="s">
        <v>138</v>
      </c>
    </row>
    <row r="231" spans="1:12" ht="14.25" x14ac:dyDescent="0.2">
      <c r="A231" s="395"/>
      <c r="B231" s="292" t="s">
        <v>304</v>
      </c>
      <c r="C231" s="298"/>
      <c r="D231" s="298"/>
      <c r="E231" s="298"/>
      <c r="F231" s="298"/>
      <c r="G231" s="298"/>
      <c r="H231" s="298"/>
      <c r="I231" s="398"/>
      <c r="J231" s="300"/>
      <c r="K231" s="301"/>
      <c r="L231" s="26"/>
    </row>
    <row r="232" spans="1:12" ht="14.25" hidden="1" x14ac:dyDescent="0.2">
      <c r="A232" s="395"/>
      <c r="B232" s="292" t="s">
        <v>29</v>
      </c>
      <c r="C232" s="298"/>
      <c r="D232" s="298"/>
      <c r="E232" s="298"/>
      <c r="F232" s="298"/>
      <c r="G232" s="298"/>
      <c r="H232" s="298"/>
      <c r="I232" s="398"/>
      <c r="J232" s="300"/>
      <c r="K232" s="301"/>
      <c r="L232" s="24"/>
    </row>
    <row r="233" spans="1:12" ht="14.25" hidden="1" x14ac:dyDescent="0.2">
      <c r="A233" s="395"/>
      <c r="B233" s="298" t="s">
        <v>30</v>
      </c>
      <c r="C233" s="298"/>
      <c r="D233" s="298"/>
      <c r="E233" s="298"/>
      <c r="F233" s="298"/>
      <c r="G233" s="298"/>
      <c r="H233" s="298"/>
      <c r="I233" s="398"/>
      <c r="J233" s="300"/>
      <c r="K233" s="301"/>
      <c r="L233" s="26"/>
    </row>
    <row r="234" spans="1:12" ht="14.25" hidden="1" x14ac:dyDescent="0.2">
      <c r="A234" s="401"/>
      <c r="B234" s="238" t="s">
        <v>31</v>
      </c>
      <c r="C234" s="238"/>
      <c r="D234" s="238"/>
      <c r="E234" s="238"/>
      <c r="F234" s="238"/>
      <c r="G234" s="238"/>
      <c r="H234" s="238"/>
      <c r="I234" s="406"/>
      <c r="J234" s="296"/>
      <c r="K234" s="289"/>
      <c r="L234" s="83"/>
    </row>
    <row r="235" spans="1:12" ht="13.15" customHeight="1" x14ac:dyDescent="0.2">
      <c r="A235" s="394">
        <v>3</v>
      </c>
      <c r="B235" s="302" t="s">
        <v>268</v>
      </c>
      <c r="C235" s="303">
        <v>9894</v>
      </c>
      <c r="D235" s="221">
        <v>0</v>
      </c>
      <c r="E235" s="221">
        <v>0</v>
      </c>
      <c r="F235" s="221">
        <v>0</v>
      </c>
      <c r="G235" s="221">
        <f>C235-D235-F235</f>
        <v>9894</v>
      </c>
      <c r="H235" s="221">
        <f>G235</f>
        <v>9894</v>
      </c>
      <c r="I235" s="397" t="s">
        <v>196</v>
      </c>
      <c r="J235" s="215">
        <v>5000</v>
      </c>
      <c r="K235" s="216">
        <v>0</v>
      </c>
      <c r="L235" s="9"/>
    </row>
    <row r="236" spans="1:12" ht="24.75" customHeight="1" x14ac:dyDescent="0.2">
      <c r="A236" s="395"/>
      <c r="B236" s="304" t="s">
        <v>305</v>
      </c>
      <c r="C236" s="305">
        <v>8732</v>
      </c>
      <c r="D236" s="293">
        <v>0</v>
      </c>
      <c r="E236" s="293">
        <v>0</v>
      </c>
      <c r="F236" s="293">
        <v>0</v>
      </c>
      <c r="G236" s="293">
        <f>C236-D236-F236</f>
        <v>8732</v>
      </c>
      <c r="H236" s="293">
        <f>G236</f>
        <v>8732</v>
      </c>
      <c r="I236" s="398"/>
      <c r="J236" s="294"/>
      <c r="K236" s="295"/>
      <c r="L236" s="9"/>
    </row>
    <row r="237" spans="1:12" ht="15" hidden="1" thickBot="1" x14ac:dyDescent="0.25">
      <c r="A237" s="396"/>
      <c r="B237" s="349" t="s">
        <v>32</v>
      </c>
      <c r="C237" s="350"/>
      <c r="D237" s="350"/>
      <c r="E237" s="350"/>
      <c r="F237" s="350"/>
      <c r="G237" s="350"/>
      <c r="H237" s="350"/>
      <c r="I237" s="399"/>
      <c r="J237" s="351"/>
      <c r="K237" s="352"/>
      <c r="L237" s="9"/>
    </row>
    <row r="238" spans="1:12" ht="3.75" customHeight="1" x14ac:dyDescent="0.2">
      <c r="A238" s="322"/>
      <c r="B238" s="298"/>
      <c r="C238" s="298"/>
      <c r="D238" s="298"/>
      <c r="E238" s="298"/>
      <c r="F238" s="298"/>
      <c r="G238" s="298"/>
      <c r="H238" s="298"/>
      <c r="I238" s="323"/>
      <c r="J238" s="300"/>
      <c r="K238" s="301"/>
      <c r="L238" s="9"/>
    </row>
    <row r="239" spans="1:12" ht="3.75" customHeight="1" thickBot="1" x14ac:dyDescent="0.25">
      <c r="A239" s="374"/>
      <c r="B239" s="375"/>
      <c r="C239" s="375"/>
      <c r="D239" s="375"/>
      <c r="E239" s="375"/>
      <c r="F239" s="375"/>
      <c r="G239" s="375"/>
      <c r="H239" s="375"/>
      <c r="I239" s="376"/>
      <c r="J239" s="377"/>
      <c r="K239" s="377"/>
      <c r="L239" s="9"/>
    </row>
    <row r="240" spans="1:12" ht="27.75" customHeight="1" thickBot="1" x14ac:dyDescent="0.25">
      <c r="A240" s="371"/>
      <c r="B240" s="372"/>
      <c r="C240" s="372"/>
      <c r="D240" s="372"/>
      <c r="E240" s="372"/>
      <c r="F240" s="372"/>
      <c r="G240" s="372"/>
      <c r="H240" s="372"/>
      <c r="I240" s="373"/>
      <c r="J240" s="119"/>
      <c r="K240" s="119"/>
      <c r="L240" s="9"/>
    </row>
    <row r="241" spans="1:12" ht="13.15" customHeight="1" x14ac:dyDescent="0.2">
      <c r="A241" s="407">
        <v>4</v>
      </c>
      <c r="B241" s="378" t="s">
        <v>269</v>
      </c>
      <c r="C241" s="379">
        <v>12150</v>
      </c>
      <c r="D241" s="379">
        <v>5378</v>
      </c>
      <c r="E241" s="379">
        <v>5378</v>
      </c>
      <c r="F241" s="379">
        <v>0</v>
      </c>
      <c r="G241" s="379">
        <v>5817</v>
      </c>
      <c r="H241" s="379">
        <f>G241</f>
        <v>5817</v>
      </c>
      <c r="I241" s="408" t="s">
        <v>197</v>
      </c>
      <c r="J241" s="346">
        <v>5817</v>
      </c>
      <c r="K241" s="347">
        <v>2100</v>
      </c>
      <c r="L241" s="34" t="s">
        <v>169</v>
      </c>
    </row>
    <row r="242" spans="1:12" ht="15" thickBot="1" x14ac:dyDescent="0.25">
      <c r="A242" s="395"/>
      <c r="B242" s="292" t="s">
        <v>306</v>
      </c>
      <c r="C242" s="293">
        <v>9550</v>
      </c>
      <c r="D242" s="293">
        <v>4883</v>
      </c>
      <c r="E242" s="293">
        <v>4883</v>
      </c>
      <c r="F242" s="293">
        <v>0</v>
      </c>
      <c r="G242" s="293">
        <v>4667</v>
      </c>
      <c r="H242" s="293">
        <f>G242</f>
        <v>4667</v>
      </c>
      <c r="I242" s="398"/>
      <c r="J242" s="294"/>
      <c r="K242" s="295"/>
      <c r="L242" s="25"/>
    </row>
    <row r="243" spans="1:12" ht="15" hidden="1" thickBot="1" x14ac:dyDescent="0.25">
      <c r="A243" s="395"/>
      <c r="B243" s="292" t="s">
        <v>33</v>
      </c>
      <c r="C243" s="298"/>
      <c r="D243" s="298"/>
      <c r="E243" s="298"/>
      <c r="F243" s="298"/>
      <c r="G243" s="293"/>
      <c r="H243" s="293"/>
      <c r="I243" s="398"/>
      <c r="J243" s="300"/>
      <c r="K243" s="301"/>
      <c r="L243" s="21"/>
    </row>
    <row r="244" spans="1:12" ht="15" hidden="1" thickBot="1" x14ac:dyDescent="0.25">
      <c r="A244" s="401"/>
      <c r="B244" s="306" t="s">
        <v>34</v>
      </c>
      <c r="C244" s="238"/>
      <c r="D244" s="238"/>
      <c r="E244" s="238"/>
      <c r="F244" s="238"/>
      <c r="G244" s="225"/>
      <c r="H244" s="225"/>
      <c r="I244" s="406"/>
      <c r="J244" s="296"/>
      <c r="K244" s="289"/>
      <c r="L244" s="21"/>
    </row>
    <row r="245" spans="1:12" ht="13.15" customHeight="1" x14ac:dyDescent="0.2">
      <c r="A245" s="394">
        <v>5</v>
      </c>
      <c r="B245" s="291" t="s">
        <v>266</v>
      </c>
      <c r="C245" s="221">
        <v>62632</v>
      </c>
      <c r="D245" s="297">
        <v>10921</v>
      </c>
      <c r="E245" s="297">
        <v>10921</v>
      </c>
      <c r="F245" s="221">
        <v>0</v>
      </c>
      <c r="G245" s="221">
        <v>51678</v>
      </c>
      <c r="H245" s="221">
        <v>2524</v>
      </c>
      <c r="I245" s="397" t="s">
        <v>198</v>
      </c>
      <c r="J245" s="215">
        <v>8000</v>
      </c>
      <c r="K245" s="216">
        <v>0</v>
      </c>
      <c r="L245" s="23" t="s">
        <v>170</v>
      </c>
    </row>
    <row r="246" spans="1:12" ht="14.25" x14ac:dyDescent="0.2">
      <c r="A246" s="395"/>
      <c r="B246" s="292" t="s">
        <v>270</v>
      </c>
      <c r="C246" s="293">
        <v>52482</v>
      </c>
      <c r="D246" s="299">
        <v>8857</v>
      </c>
      <c r="E246" s="299">
        <v>8857</v>
      </c>
      <c r="F246" s="293">
        <v>0</v>
      </c>
      <c r="G246" s="293">
        <f>C246-D246-F246</f>
        <v>43625</v>
      </c>
      <c r="H246" s="293">
        <v>2349</v>
      </c>
      <c r="I246" s="398"/>
      <c r="J246" s="294"/>
      <c r="K246" s="295"/>
      <c r="L246" s="24" t="s">
        <v>138</v>
      </c>
    </row>
    <row r="247" spans="1:12" ht="14.25" x14ac:dyDescent="0.2">
      <c r="A247" s="395"/>
      <c r="B247" s="292" t="s">
        <v>271</v>
      </c>
      <c r="C247" s="298"/>
      <c r="D247" s="298"/>
      <c r="E247" s="298"/>
      <c r="F247" s="298"/>
      <c r="G247" s="298"/>
      <c r="H247" s="298"/>
      <c r="I247" s="398"/>
      <c r="J247" s="300"/>
      <c r="K247" s="301"/>
      <c r="L247" s="35"/>
    </row>
    <row r="248" spans="1:12" ht="15" thickBot="1" x14ac:dyDescent="0.25">
      <c r="A248" s="395"/>
      <c r="B248" s="292" t="s">
        <v>307</v>
      </c>
      <c r="C248" s="298"/>
      <c r="D248" s="298"/>
      <c r="E248" s="298"/>
      <c r="F248" s="298"/>
      <c r="G248" s="298"/>
      <c r="H248" s="298"/>
      <c r="I248" s="398"/>
      <c r="J248" s="300"/>
      <c r="K248" s="301"/>
      <c r="L248" s="30"/>
    </row>
    <row r="249" spans="1:12" ht="14.25" hidden="1" x14ac:dyDescent="0.2">
      <c r="A249" s="401"/>
      <c r="B249" s="238" t="s">
        <v>35</v>
      </c>
      <c r="C249" s="238"/>
      <c r="D249" s="238"/>
      <c r="E249" s="238"/>
      <c r="F249" s="238"/>
      <c r="G249" s="238"/>
      <c r="H249" s="238"/>
      <c r="I249" s="406"/>
      <c r="J249" s="296"/>
      <c r="K249" s="289"/>
      <c r="L249" s="86"/>
    </row>
    <row r="250" spans="1:12" ht="13.5" hidden="1" customHeight="1" thickBot="1" x14ac:dyDescent="0.25">
      <c r="A250" s="151"/>
      <c r="B250" s="177"/>
      <c r="C250" s="177"/>
      <c r="D250" s="177"/>
      <c r="E250" s="177"/>
      <c r="F250" s="177"/>
      <c r="G250" s="177"/>
      <c r="H250" s="177"/>
      <c r="I250" s="210"/>
      <c r="J250" s="204"/>
      <c r="K250" s="205"/>
      <c r="L250" s="125"/>
    </row>
    <row r="251" spans="1:12" ht="13.15" customHeight="1" x14ac:dyDescent="0.2">
      <c r="A251" s="409">
        <v>6</v>
      </c>
      <c r="B251" s="291" t="s">
        <v>272</v>
      </c>
      <c r="C251" s="221">
        <v>38055</v>
      </c>
      <c r="D251" s="297">
        <v>9626</v>
      </c>
      <c r="E251" s="297">
        <v>9626</v>
      </c>
      <c r="F251" s="221">
        <v>0</v>
      </c>
      <c r="G251" s="221">
        <f>C251-D251-F251</f>
        <v>28429</v>
      </c>
      <c r="H251" s="221">
        <v>7900</v>
      </c>
      <c r="I251" s="403" t="s">
        <v>199</v>
      </c>
      <c r="J251" s="215">
        <v>12000</v>
      </c>
      <c r="K251" s="216">
        <v>0</v>
      </c>
      <c r="L251" s="47" t="s">
        <v>171</v>
      </c>
    </row>
    <row r="252" spans="1:12" ht="14.25" x14ac:dyDescent="0.2">
      <c r="A252" s="410"/>
      <c r="B252" s="298" t="s">
        <v>309</v>
      </c>
      <c r="C252" s="293">
        <v>31423</v>
      </c>
      <c r="D252" s="299">
        <v>8412</v>
      </c>
      <c r="E252" s="299">
        <v>8412</v>
      </c>
      <c r="F252" s="293">
        <v>0</v>
      </c>
      <c r="G252" s="293">
        <f>C252-D252-F252</f>
        <v>23011</v>
      </c>
      <c r="H252" s="293">
        <v>7700</v>
      </c>
      <c r="I252" s="412"/>
      <c r="J252" s="294"/>
      <c r="K252" s="295"/>
      <c r="L252" s="87" t="s">
        <v>138</v>
      </c>
    </row>
    <row r="253" spans="1:12" ht="14.25" hidden="1" x14ac:dyDescent="0.2">
      <c r="A253" s="410"/>
      <c r="B253" s="298" t="s">
        <v>36</v>
      </c>
      <c r="C253" s="293"/>
      <c r="D253" s="308"/>
      <c r="E253" s="308"/>
      <c r="F253" s="293"/>
      <c r="G253" s="293"/>
      <c r="H253" s="293"/>
      <c r="I253" s="412"/>
      <c r="J253" s="294"/>
      <c r="K253" s="295"/>
      <c r="L253" s="88"/>
    </row>
    <row r="254" spans="1:12" ht="14.25" hidden="1" x14ac:dyDescent="0.2">
      <c r="A254" s="410"/>
      <c r="B254" s="298" t="s">
        <v>37</v>
      </c>
      <c r="C254" s="293"/>
      <c r="D254" s="308"/>
      <c r="E254" s="308"/>
      <c r="F254" s="293"/>
      <c r="G254" s="293"/>
      <c r="H254" s="293"/>
      <c r="I254" s="412"/>
      <c r="J254" s="294"/>
      <c r="K254" s="295"/>
      <c r="L254" s="89"/>
    </row>
    <row r="255" spans="1:12" ht="51.6" hidden="1" customHeight="1" thickBot="1" x14ac:dyDescent="0.25">
      <c r="A255" s="411"/>
      <c r="B255" s="238" t="s">
        <v>38</v>
      </c>
      <c r="C255" s="225"/>
      <c r="D255" s="262"/>
      <c r="E255" s="262"/>
      <c r="F255" s="225"/>
      <c r="G255" s="225"/>
      <c r="H255" s="225"/>
      <c r="I255" s="413"/>
      <c r="J255" s="217"/>
      <c r="K255" s="218"/>
      <c r="L255" s="90"/>
    </row>
    <row r="256" spans="1:12" ht="13.15" customHeight="1" x14ac:dyDescent="0.2">
      <c r="A256" s="394">
        <v>7</v>
      </c>
      <c r="B256" s="291" t="s">
        <v>273</v>
      </c>
      <c r="C256" s="221">
        <v>8289</v>
      </c>
      <c r="D256" s="221">
        <v>2820</v>
      </c>
      <c r="E256" s="221">
        <v>2820</v>
      </c>
      <c r="F256" s="221">
        <v>0</v>
      </c>
      <c r="G256" s="221">
        <v>5445</v>
      </c>
      <c r="H256" s="221">
        <f>G256</f>
        <v>5445</v>
      </c>
      <c r="I256" s="403" t="s">
        <v>200</v>
      </c>
      <c r="J256" s="215">
        <v>5445</v>
      </c>
      <c r="K256" s="216">
        <v>0</v>
      </c>
      <c r="L256" s="84"/>
    </row>
    <row r="257" spans="1:12" ht="14.25" x14ac:dyDescent="0.2">
      <c r="A257" s="395"/>
      <c r="B257" s="292" t="s">
        <v>308</v>
      </c>
      <c r="C257" s="293">
        <v>7037</v>
      </c>
      <c r="D257" s="293">
        <v>2187</v>
      </c>
      <c r="E257" s="293">
        <v>2187</v>
      </c>
      <c r="F257" s="293">
        <v>0</v>
      </c>
      <c r="G257" s="293">
        <f>C257-D257-F257</f>
        <v>4850</v>
      </c>
      <c r="H257" s="293">
        <f>G257</f>
        <v>4850</v>
      </c>
      <c r="I257" s="412"/>
      <c r="J257" s="294"/>
      <c r="K257" s="295"/>
      <c r="L257" s="91"/>
    </row>
    <row r="258" spans="1:12" ht="14.25" hidden="1" x14ac:dyDescent="0.2">
      <c r="A258" s="395"/>
      <c r="B258" s="292" t="s">
        <v>39</v>
      </c>
      <c r="C258" s="293"/>
      <c r="D258" s="293"/>
      <c r="E258" s="293"/>
      <c r="F258" s="293"/>
      <c r="G258" s="293"/>
      <c r="H258" s="293"/>
      <c r="I258" s="412"/>
      <c r="J258" s="294"/>
      <c r="K258" s="295"/>
      <c r="L258" s="91"/>
    </row>
    <row r="259" spans="1:12" ht="86.45" hidden="1" customHeight="1" thickBot="1" x14ac:dyDescent="0.25">
      <c r="A259" s="401"/>
      <c r="B259" s="238" t="s">
        <v>40</v>
      </c>
      <c r="C259" s="225"/>
      <c r="D259" s="225"/>
      <c r="E259" s="225"/>
      <c r="F259" s="225"/>
      <c r="G259" s="225"/>
      <c r="H259" s="225"/>
      <c r="I259" s="413"/>
      <c r="J259" s="217"/>
      <c r="K259" s="218"/>
      <c r="L259" s="92" t="s">
        <v>168</v>
      </c>
    </row>
    <row r="260" spans="1:12" ht="13.15" customHeight="1" x14ac:dyDescent="0.2">
      <c r="A260" s="394">
        <v>8</v>
      </c>
      <c r="B260" s="222" t="s">
        <v>274</v>
      </c>
      <c r="C260" s="221">
        <v>13664</v>
      </c>
      <c r="D260" s="297">
        <v>1084</v>
      </c>
      <c r="E260" s="297">
        <v>1084</v>
      </c>
      <c r="F260" s="221">
        <v>0</v>
      </c>
      <c r="G260" s="221">
        <f>C260-D260-F260</f>
        <v>12580</v>
      </c>
      <c r="H260" s="221">
        <f>G260</f>
        <v>12580</v>
      </c>
      <c r="I260" s="403" t="s">
        <v>201</v>
      </c>
      <c r="J260" s="215">
        <v>12530</v>
      </c>
      <c r="K260" s="216">
        <v>770</v>
      </c>
      <c r="L260" s="47" t="s">
        <v>168</v>
      </c>
    </row>
    <row r="261" spans="1:12" ht="14.25" x14ac:dyDescent="0.2">
      <c r="A261" s="395"/>
      <c r="B261" s="298" t="s">
        <v>41</v>
      </c>
      <c r="C261" s="293">
        <v>12002</v>
      </c>
      <c r="D261" s="299">
        <v>830</v>
      </c>
      <c r="E261" s="299">
        <v>830</v>
      </c>
      <c r="F261" s="293">
        <v>0</v>
      </c>
      <c r="G261" s="293">
        <f>C261-D261-F261</f>
        <v>11172</v>
      </c>
      <c r="H261" s="293">
        <f>G261</f>
        <v>11172</v>
      </c>
      <c r="I261" s="412"/>
      <c r="J261" s="294"/>
      <c r="K261" s="295"/>
      <c r="L261" s="48"/>
    </row>
    <row r="262" spans="1:12" ht="14.25" x14ac:dyDescent="0.2">
      <c r="A262" s="395"/>
      <c r="B262" s="298" t="s">
        <v>275</v>
      </c>
      <c r="C262" s="293"/>
      <c r="D262" s="308"/>
      <c r="E262" s="308"/>
      <c r="F262" s="293"/>
      <c r="G262" s="293"/>
      <c r="H262" s="293"/>
      <c r="I262" s="412"/>
      <c r="J262" s="294"/>
      <c r="K262" s="295"/>
      <c r="L262" s="37"/>
    </row>
    <row r="263" spans="1:12" ht="14.25" x14ac:dyDescent="0.2">
      <c r="A263" s="395"/>
      <c r="B263" s="298" t="s">
        <v>276</v>
      </c>
      <c r="C263" s="293"/>
      <c r="D263" s="308"/>
      <c r="E263" s="308"/>
      <c r="F263" s="293"/>
      <c r="G263" s="293"/>
      <c r="H263" s="293"/>
      <c r="I263" s="412"/>
      <c r="J263" s="294"/>
      <c r="K263" s="295"/>
      <c r="L263" s="37"/>
    </row>
    <row r="264" spans="1:12" ht="14.25" hidden="1" x14ac:dyDescent="0.2">
      <c r="A264" s="395"/>
      <c r="B264" s="292" t="s">
        <v>42</v>
      </c>
      <c r="C264" s="293"/>
      <c r="D264" s="308"/>
      <c r="E264" s="308"/>
      <c r="F264" s="293"/>
      <c r="G264" s="293"/>
      <c r="H264" s="293"/>
      <c r="I264" s="412"/>
      <c r="J264" s="294"/>
      <c r="K264" s="295"/>
      <c r="L264" s="91"/>
    </row>
    <row r="265" spans="1:12" ht="14.25" hidden="1" x14ac:dyDescent="0.2">
      <c r="A265" s="401"/>
      <c r="B265" s="238" t="s">
        <v>43</v>
      </c>
      <c r="C265" s="225"/>
      <c r="D265" s="262"/>
      <c r="E265" s="262"/>
      <c r="F265" s="225"/>
      <c r="G265" s="225"/>
      <c r="H265" s="225"/>
      <c r="I265" s="413"/>
      <c r="J265" s="217"/>
      <c r="K265" s="218"/>
      <c r="L265" s="93"/>
    </row>
    <row r="266" spans="1:12" ht="13.15" customHeight="1" x14ac:dyDescent="0.2">
      <c r="A266" s="394">
        <v>9</v>
      </c>
      <c r="B266" s="291" t="s">
        <v>277</v>
      </c>
      <c r="C266" s="221">
        <v>12404</v>
      </c>
      <c r="D266" s="221">
        <v>195</v>
      </c>
      <c r="E266" s="221">
        <v>195</v>
      </c>
      <c r="F266" s="221">
        <v>0</v>
      </c>
      <c r="G266" s="221">
        <f>C266-D266-F266</f>
        <v>12209</v>
      </c>
      <c r="H266" s="221">
        <f>G266</f>
        <v>12209</v>
      </c>
      <c r="I266" s="403" t="s">
        <v>202</v>
      </c>
      <c r="J266" s="215">
        <v>12109</v>
      </c>
      <c r="K266" s="216">
        <v>0</v>
      </c>
      <c r="L266" s="94" t="s">
        <v>168</v>
      </c>
    </row>
    <row r="267" spans="1:12" ht="14.25" x14ac:dyDescent="0.2">
      <c r="A267" s="395"/>
      <c r="B267" s="292" t="s">
        <v>310</v>
      </c>
      <c r="C267" s="293">
        <v>10627</v>
      </c>
      <c r="D267" s="293">
        <v>0</v>
      </c>
      <c r="E267" s="293">
        <v>0</v>
      </c>
      <c r="F267" s="293">
        <v>0</v>
      </c>
      <c r="G267" s="293">
        <f>C267-D267-F267</f>
        <v>10627</v>
      </c>
      <c r="H267" s="293">
        <f>G267</f>
        <v>10627</v>
      </c>
      <c r="I267" s="412"/>
      <c r="J267" s="294"/>
      <c r="K267" s="295"/>
      <c r="L267" s="21"/>
    </row>
    <row r="268" spans="1:12" ht="14.25" hidden="1" x14ac:dyDescent="0.2">
      <c r="A268" s="395"/>
      <c r="B268" s="292" t="s">
        <v>44</v>
      </c>
      <c r="C268" s="293"/>
      <c r="D268" s="293"/>
      <c r="E268" s="293"/>
      <c r="F268" s="293"/>
      <c r="G268" s="293"/>
      <c r="H268" s="293"/>
      <c r="I268" s="412"/>
      <c r="J268" s="294"/>
      <c r="K268" s="295"/>
      <c r="L268" s="17"/>
    </row>
    <row r="269" spans="1:12" ht="14.25" hidden="1" x14ac:dyDescent="0.2">
      <c r="A269" s="401"/>
      <c r="B269" s="238" t="s">
        <v>40</v>
      </c>
      <c r="C269" s="225"/>
      <c r="D269" s="262"/>
      <c r="E269" s="262"/>
      <c r="F269" s="225"/>
      <c r="G269" s="225"/>
      <c r="H269" s="225"/>
      <c r="I269" s="413"/>
      <c r="J269" s="217"/>
      <c r="K269" s="218"/>
      <c r="L269" s="60"/>
    </row>
    <row r="270" spans="1:12" ht="14.25" x14ac:dyDescent="0.2">
      <c r="A270" s="409">
        <v>10</v>
      </c>
      <c r="B270" s="291" t="s">
        <v>278</v>
      </c>
      <c r="C270" s="221">
        <v>12575</v>
      </c>
      <c r="D270" s="221">
        <v>155</v>
      </c>
      <c r="E270" s="221">
        <v>155</v>
      </c>
      <c r="F270" s="221">
        <v>1145</v>
      </c>
      <c r="G270" s="221">
        <f>C270-D270-F270</f>
        <v>11275</v>
      </c>
      <c r="H270" s="221">
        <f>G270</f>
        <v>11275</v>
      </c>
      <c r="I270" s="403" t="s">
        <v>203</v>
      </c>
      <c r="J270" s="215">
        <v>11516</v>
      </c>
      <c r="K270" s="216">
        <v>1500</v>
      </c>
      <c r="L270" s="36"/>
    </row>
    <row r="271" spans="1:12" ht="15" thickBot="1" x14ac:dyDescent="0.25">
      <c r="A271" s="410"/>
      <c r="B271" s="292" t="s">
        <v>311</v>
      </c>
      <c r="C271" s="293">
        <v>11473</v>
      </c>
      <c r="D271" s="293">
        <v>0</v>
      </c>
      <c r="E271" s="293">
        <v>0</v>
      </c>
      <c r="F271" s="293">
        <v>1100</v>
      </c>
      <c r="G271" s="293">
        <f>C271-D271-F271</f>
        <v>10373</v>
      </c>
      <c r="H271" s="293">
        <f>G271</f>
        <v>10373</v>
      </c>
      <c r="I271" s="404"/>
      <c r="J271" s="294"/>
      <c r="K271" s="295"/>
      <c r="L271" s="37"/>
    </row>
    <row r="272" spans="1:12" ht="15" hidden="1" thickBot="1" x14ac:dyDescent="0.25">
      <c r="A272" s="410"/>
      <c r="B272" s="292" t="s">
        <v>45</v>
      </c>
      <c r="C272" s="293"/>
      <c r="D272" s="308"/>
      <c r="E272" s="308"/>
      <c r="F272" s="293"/>
      <c r="G272" s="293"/>
      <c r="H272" s="293"/>
      <c r="I272" s="404"/>
      <c r="J272" s="294"/>
      <c r="K272" s="295"/>
      <c r="L272" s="37"/>
    </row>
    <row r="273" spans="1:12" ht="15" hidden="1" thickBot="1" x14ac:dyDescent="0.25">
      <c r="A273" s="411"/>
      <c r="B273" s="238" t="s">
        <v>46</v>
      </c>
      <c r="C273" s="225"/>
      <c r="D273" s="262"/>
      <c r="E273" s="262"/>
      <c r="F273" s="225"/>
      <c r="G273" s="225"/>
      <c r="H273" s="225"/>
      <c r="I273" s="405"/>
      <c r="J273" s="217"/>
      <c r="K273" s="218"/>
      <c r="L273" s="95"/>
    </row>
    <row r="274" spans="1:12" ht="14.25" x14ac:dyDescent="0.2">
      <c r="A274" s="394">
        <v>11</v>
      </c>
      <c r="B274" s="291" t="s">
        <v>279</v>
      </c>
      <c r="C274" s="221">
        <v>6724</v>
      </c>
      <c r="D274" s="221">
        <v>2869</v>
      </c>
      <c r="E274" s="221">
        <v>2869</v>
      </c>
      <c r="F274" s="221">
        <v>0</v>
      </c>
      <c r="G274" s="221">
        <f>C274-D274-F274</f>
        <v>3855</v>
      </c>
      <c r="H274" s="221">
        <f>G274</f>
        <v>3855</v>
      </c>
      <c r="I274" s="397" t="s">
        <v>204</v>
      </c>
      <c r="J274" s="215">
        <v>3819</v>
      </c>
      <c r="K274" s="216">
        <v>1000</v>
      </c>
      <c r="L274" s="38" t="s">
        <v>172</v>
      </c>
    </row>
    <row r="275" spans="1:12" ht="14.25" x14ac:dyDescent="0.2">
      <c r="A275" s="395"/>
      <c r="B275" s="292" t="s">
        <v>312</v>
      </c>
      <c r="C275" s="293">
        <v>5652</v>
      </c>
      <c r="D275" s="293">
        <v>2655</v>
      </c>
      <c r="E275" s="293">
        <v>2655</v>
      </c>
      <c r="F275" s="293">
        <v>0</v>
      </c>
      <c r="G275" s="293">
        <f>C275-D275-F275</f>
        <v>2997</v>
      </c>
      <c r="H275" s="293">
        <f>G275</f>
        <v>2997</v>
      </c>
      <c r="I275" s="398"/>
      <c r="J275" s="294"/>
      <c r="K275" s="295"/>
      <c r="L275" s="39"/>
    </row>
    <row r="276" spans="1:12" ht="14.25" hidden="1" x14ac:dyDescent="0.2">
      <c r="A276" s="395"/>
      <c r="B276" s="292" t="s">
        <v>47</v>
      </c>
      <c r="C276" s="293"/>
      <c r="D276" s="293"/>
      <c r="E276" s="293"/>
      <c r="F276" s="293"/>
      <c r="G276" s="293"/>
      <c r="H276" s="293"/>
      <c r="I276" s="398"/>
      <c r="J276" s="294"/>
      <c r="K276" s="295"/>
      <c r="L276" s="39"/>
    </row>
    <row r="277" spans="1:12" ht="14.25" hidden="1" x14ac:dyDescent="0.2">
      <c r="A277" s="401"/>
      <c r="B277" s="306" t="s">
        <v>48</v>
      </c>
      <c r="C277" s="225"/>
      <c r="D277" s="225"/>
      <c r="E277" s="225"/>
      <c r="F277" s="225"/>
      <c r="G277" s="225"/>
      <c r="H277" s="225"/>
      <c r="I277" s="406"/>
      <c r="J277" s="217"/>
      <c r="K277" s="218"/>
      <c r="L277" s="96"/>
    </row>
    <row r="278" spans="1:12" ht="13.15" customHeight="1" x14ac:dyDescent="0.2">
      <c r="A278" s="394">
        <v>12</v>
      </c>
      <c r="B278" s="291" t="s">
        <v>280</v>
      </c>
      <c r="C278" s="221">
        <v>9887</v>
      </c>
      <c r="D278" s="221">
        <v>5419</v>
      </c>
      <c r="E278" s="221">
        <v>5419</v>
      </c>
      <c r="F278" s="221">
        <v>974</v>
      </c>
      <c r="G278" s="221">
        <v>3454</v>
      </c>
      <c r="H278" s="221">
        <f>G278</f>
        <v>3454</v>
      </c>
      <c r="I278" s="397" t="s">
        <v>205</v>
      </c>
      <c r="J278" s="319">
        <v>7000</v>
      </c>
      <c r="K278" s="216">
        <v>0</v>
      </c>
      <c r="L278" s="26" t="s">
        <v>174</v>
      </c>
    </row>
    <row r="279" spans="1:12" ht="15" thickBot="1" x14ac:dyDescent="0.25">
      <c r="A279" s="401"/>
      <c r="B279" s="306" t="s">
        <v>316</v>
      </c>
      <c r="C279" s="225">
        <v>9076</v>
      </c>
      <c r="D279" s="225">
        <v>5001</v>
      </c>
      <c r="E279" s="225">
        <v>5001</v>
      </c>
      <c r="F279" s="225">
        <v>960</v>
      </c>
      <c r="G279" s="225">
        <f>C279-D279-F279</f>
        <v>3115</v>
      </c>
      <c r="H279" s="225">
        <f>G279</f>
        <v>3115</v>
      </c>
      <c r="I279" s="406"/>
      <c r="J279" s="217"/>
      <c r="K279" s="218"/>
      <c r="L279" s="28" t="s">
        <v>175</v>
      </c>
    </row>
    <row r="280" spans="1:12" ht="14.25" x14ac:dyDescent="0.2">
      <c r="A280" s="394">
        <v>13</v>
      </c>
      <c r="B280" s="291" t="s">
        <v>281</v>
      </c>
      <c r="C280" s="221">
        <v>10632</v>
      </c>
      <c r="D280" s="297">
        <v>1969</v>
      </c>
      <c r="E280" s="297">
        <v>1969</v>
      </c>
      <c r="F280" s="221">
        <v>0</v>
      </c>
      <c r="G280" s="221">
        <v>8664</v>
      </c>
      <c r="H280" s="221">
        <f>G280</f>
        <v>8664</v>
      </c>
      <c r="I280" s="403" t="s">
        <v>206</v>
      </c>
      <c r="J280" s="215">
        <v>8664</v>
      </c>
      <c r="K280" s="216">
        <v>0</v>
      </c>
      <c r="L280" s="23" t="s">
        <v>173</v>
      </c>
    </row>
    <row r="281" spans="1:12" ht="15" thickBot="1" x14ac:dyDescent="0.25">
      <c r="A281" s="401"/>
      <c r="B281" s="306" t="s">
        <v>317</v>
      </c>
      <c r="C281" s="225">
        <v>8201</v>
      </c>
      <c r="D281" s="307">
        <v>950</v>
      </c>
      <c r="E281" s="307">
        <v>950</v>
      </c>
      <c r="F281" s="225">
        <v>0</v>
      </c>
      <c r="G281" s="225">
        <v>7352</v>
      </c>
      <c r="H281" s="225">
        <f>G281</f>
        <v>7352</v>
      </c>
      <c r="I281" s="405"/>
      <c r="J281" s="217"/>
      <c r="K281" s="218"/>
      <c r="L281" s="24" t="s">
        <v>138</v>
      </c>
    </row>
    <row r="282" spans="1:12" ht="13.15" customHeight="1" x14ac:dyDescent="0.2">
      <c r="A282" s="409">
        <v>14</v>
      </c>
      <c r="B282" s="291" t="s">
        <v>282</v>
      </c>
      <c r="C282" s="221">
        <v>45637</v>
      </c>
      <c r="D282" s="297">
        <v>11615</v>
      </c>
      <c r="E282" s="297">
        <v>11615</v>
      </c>
      <c r="F282" s="221">
        <v>52</v>
      </c>
      <c r="G282" s="221">
        <v>33970</v>
      </c>
      <c r="H282" s="221">
        <v>2700</v>
      </c>
      <c r="I282" s="403" t="s">
        <v>207</v>
      </c>
      <c r="J282" s="215">
        <v>15000</v>
      </c>
      <c r="K282" s="216">
        <v>0</v>
      </c>
      <c r="L282" s="38" t="s">
        <v>168</v>
      </c>
    </row>
    <row r="283" spans="1:12" ht="14.25" x14ac:dyDescent="0.2">
      <c r="A283" s="410"/>
      <c r="B283" s="292" t="s">
        <v>315</v>
      </c>
      <c r="C283" s="293">
        <v>35780</v>
      </c>
      <c r="D283" s="299">
        <v>9231</v>
      </c>
      <c r="E283" s="299">
        <v>9231</v>
      </c>
      <c r="F283" s="293">
        <v>1</v>
      </c>
      <c r="G283" s="293">
        <v>26549</v>
      </c>
      <c r="H283" s="293">
        <v>2500</v>
      </c>
      <c r="I283" s="404"/>
      <c r="J283" s="294"/>
      <c r="K283" s="295"/>
      <c r="L283" s="37"/>
    </row>
    <row r="284" spans="1:12" ht="14.25" hidden="1" x14ac:dyDescent="0.2">
      <c r="A284" s="410"/>
      <c r="B284" s="298" t="s">
        <v>49</v>
      </c>
      <c r="C284" s="293"/>
      <c r="D284" s="308"/>
      <c r="E284" s="308"/>
      <c r="F284" s="293"/>
      <c r="G284" s="293"/>
      <c r="H284" s="293"/>
      <c r="I284" s="404"/>
      <c r="J284" s="294"/>
      <c r="K284" s="295"/>
      <c r="L284" s="62"/>
    </row>
    <row r="285" spans="1:12" ht="14.25" hidden="1" x14ac:dyDescent="0.2">
      <c r="A285" s="410"/>
      <c r="B285" s="292" t="s">
        <v>50</v>
      </c>
      <c r="C285" s="293"/>
      <c r="D285" s="308"/>
      <c r="E285" s="308"/>
      <c r="F285" s="293"/>
      <c r="G285" s="293"/>
      <c r="H285" s="293"/>
      <c r="I285" s="404"/>
      <c r="J285" s="294"/>
      <c r="K285" s="295"/>
      <c r="L285" s="97"/>
    </row>
    <row r="286" spans="1:12" ht="14.25" hidden="1" x14ac:dyDescent="0.2">
      <c r="A286" s="411"/>
      <c r="B286" s="238" t="s">
        <v>51</v>
      </c>
      <c r="C286" s="225"/>
      <c r="D286" s="262"/>
      <c r="E286" s="262"/>
      <c r="F286" s="225"/>
      <c r="G286" s="225"/>
      <c r="H286" s="225"/>
      <c r="I286" s="405"/>
      <c r="J286" s="217"/>
      <c r="K286" s="218"/>
      <c r="L286" s="95"/>
    </row>
    <row r="287" spans="1:12" ht="14.25" x14ac:dyDescent="0.2">
      <c r="A287" s="409">
        <v>15</v>
      </c>
      <c r="B287" s="222" t="s">
        <v>283</v>
      </c>
      <c r="C287" s="221">
        <v>40251</v>
      </c>
      <c r="D287" s="297">
        <v>25552</v>
      </c>
      <c r="E287" s="297">
        <v>25552</v>
      </c>
      <c r="F287" s="221">
        <v>738</v>
      </c>
      <c r="G287" s="221">
        <f>C287-D287-F287</f>
        <v>13961</v>
      </c>
      <c r="H287" s="221">
        <f>G287</f>
        <v>13961</v>
      </c>
      <c r="I287" s="403" t="s">
        <v>208</v>
      </c>
      <c r="J287" s="215">
        <v>13582</v>
      </c>
      <c r="K287" s="216">
        <v>2100</v>
      </c>
      <c r="L287" s="47" t="s">
        <v>176</v>
      </c>
    </row>
    <row r="288" spans="1:12" ht="14.25" x14ac:dyDescent="0.2">
      <c r="A288" s="410"/>
      <c r="B288" s="298" t="s">
        <v>284</v>
      </c>
      <c r="C288" s="293">
        <v>39631</v>
      </c>
      <c r="D288" s="299">
        <v>25090</v>
      </c>
      <c r="E288" s="299">
        <v>25090</v>
      </c>
      <c r="F288" s="293">
        <v>710</v>
      </c>
      <c r="G288" s="293">
        <f>C288-D288-F288</f>
        <v>13831</v>
      </c>
      <c r="H288" s="293">
        <f>G288</f>
        <v>13831</v>
      </c>
      <c r="I288" s="404"/>
      <c r="J288" s="294"/>
      <c r="K288" s="295"/>
      <c r="L288" s="48" t="s">
        <v>138</v>
      </c>
    </row>
    <row r="289" spans="1:12" ht="14.25" x14ac:dyDescent="0.2">
      <c r="A289" s="410"/>
      <c r="B289" s="298" t="s">
        <v>52</v>
      </c>
      <c r="C289" s="293"/>
      <c r="D289" s="308"/>
      <c r="E289" s="308"/>
      <c r="F289" s="293"/>
      <c r="G289" s="293"/>
      <c r="H289" s="293"/>
      <c r="I289" s="404"/>
      <c r="J289" s="294"/>
      <c r="K289" s="295"/>
      <c r="L289" s="63"/>
    </row>
    <row r="290" spans="1:12" ht="14.25" x14ac:dyDescent="0.2">
      <c r="A290" s="410"/>
      <c r="B290" s="298" t="s">
        <v>320</v>
      </c>
      <c r="C290" s="293"/>
      <c r="D290" s="308"/>
      <c r="E290" s="308"/>
      <c r="F290" s="293"/>
      <c r="G290" s="293"/>
      <c r="H290" s="293"/>
      <c r="I290" s="404"/>
      <c r="J290" s="294"/>
      <c r="K290" s="295"/>
      <c r="L290" s="47"/>
    </row>
    <row r="291" spans="1:12" ht="14.25" hidden="1" x14ac:dyDescent="0.2">
      <c r="A291" s="410"/>
      <c r="B291" s="292" t="s">
        <v>53</v>
      </c>
      <c r="C291" s="293"/>
      <c r="D291" s="308"/>
      <c r="E291" s="308"/>
      <c r="F291" s="293"/>
      <c r="G291" s="293"/>
      <c r="H291" s="293"/>
      <c r="I291" s="404"/>
      <c r="J291" s="294"/>
      <c r="K291" s="295"/>
      <c r="L291" s="48"/>
    </row>
    <row r="292" spans="1:12" ht="14.25" hidden="1" x14ac:dyDescent="0.2">
      <c r="A292" s="411"/>
      <c r="B292" s="238" t="s">
        <v>54</v>
      </c>
      <c r="C292" s="225"/>
      <c r="D292" s="262"/>
      <c r="E292" s="262"/>
      <c r="F292" s="225"/>
      <c r="G292" s="225"/>
      <c r="H292" s="225"/>
      <c r="I292" s="405"/>
      <c r="J292" s="217"/>
      <c r="K292" s="218"/>
      <c r="L292" s="63"/>
    </row>
    <row r="293" spans="1:12" ht="13.15" customHeight="1" x14ac:dyDescent="0.2">
      <c r="A293" s="409">
        <v>16</v>
      </c>
      <c r="B293" s="291" t="s">
        <v>285</v>
      </c>
      <c r="C293" s="221">
        <v>12105</v>
      </c>
      <c r="D293" s="221">
        <v>45</v>
      </c>
      <c r="E293" s="221">
        <v>45</v>
      </c>
      <c r="F293" s="221">
        <v>75</v>
      </c>
      <c r="G293" s="221">
        <f>C293-D293-F293</f>
        <v>11985</v>
      </c>
      <c r="H293" s="221">
        <f>G293</f>
        <v>11985</v>
      </c>
      <c r="I293" s="397" t="s">
        <v>209</v>
      </c>
      <c r="J293" s="215">
        <v>5000</v>
      </c>
      <c r="K293" s="216">
        <v>0</v>
      </c>
      <c r="L293" s="98"/>
    </row>
    <row r="294" spans="1:12" ht="14.25" x14ac:dyDescent="0.2">
      <c r="A294" s="410"/>
      <c r="B294" s="292" t="s">
        <v>319</v>
      </c>
      <c r="C294" s="293">
        <v>10669</v>
      </c>
      <c r="D294" s="293">
        <v>0</v>
      </c>
      <c r="E294" s="293">
        <v>0</v>
      </c>
      <c r="F294" s="293">
        <v>1</v>
      </c>
      <c r="G294" s="293">
        <v>10669</v>
      </c>
      <c r="H294" s="293">
        <f>G294</f>
        <v>10669</v>
      </c>
      <c r="I294" s="398"/>
      <c r="J294" s="294"/>
      <c r="K294" s="295"/>
      <c r="L294" s="99"/>
    </row>
    <row r="295" spans="1:12" ht="14.25" hidden="1" x14ac:dyDescent="0.2">
      <c r="A295" s="410"/>
      <c r="B295" s="292" t="s">
        <v>55</v>
      </c>
      <c r="C295" s="293"/>
      <c r="D295" s="293"/>
      <c r="E295" s="293"/>
      <c r="F295" s="309"/>
      <c r="G295" s="309"/>
      <c r="H295" s="309"/>
      <c r="I295" s="398"/>
      <c r="J295" s="294"/>
      <c r="K295" s="295"/>
      <c r="L295" s="99"/>
    </row>
    <row r="296" spans="1:12" ht="14.25" hidden="1" x14ac:dyDescent="0.2">
      <c r="A296" s="411"/>
      <c r="B296" s="238" t="s">
        <v>40</v>
      </c>
      <c r="C296" s="225"/>
      <c r="D296" s="310"/>
      <c r="E296" s="310"/>
      <c r="F296" s="261"/>
      <c r="G296" s="261"/>
      <c r="H296" s="261"/>
      <c r="I296" s="406"/>
      <c r="J296" s="217"/>
      <c r="K296" s="218"/>
      <c r="L296" s="99"/>
    </row>
    <row r="297" spans="1:12" ht="13.15" customHeight="1" x14ac:dyDescent="0.2">
      <c r="A297" s="409">
        <v>17</v>
      </c>
      <c r="B297" s="291" t="s">
        <v>286</v>
      </c>
      <c r="C297" s="221">
        <v>18134</v>
      </c>
      <c r="D297" s="221">
        <v>31</v>
      </c>
      <c r="E297" s="221">
        <v>31</v>
      </c>
      <c r="F297" s="221">
        <v>76</v>
      </c>
      <c r="G297" s="221">
        <f>C297-D297-F297</f>
        <v>18027</v>
      </c>
      <c r="H297" s="221">
        <f>G297</f>
        <v>18027</v>
      </c>
      <c r="I297" s="397" t="s">
        <v>210</v>
      </c>
      <c r="J297" s="215">
        <v>10071</v>
      </c>
      <c r="K297" s="216">
        <v>0</v>
      </c>
      <c r="L297" s="99"/>
    </row>
    <row r="298" spans="1:12" ht="14.25" x14ac:dyDescent="0.2">
      <c r="A298" s="410"/>
      <c r="B298" s="292" t="s">
        <v>314</v>
      </c>
      <c r="C298" s="293">
        <v>15920</v>
      </c>
      <c r="D298" s="293">
        <v>0</v>
      </c>
      <c r="E298" s="293">
        <v>0</v>
      </c>
      <c r="F298" s="293">
        <v>1</v>
      </c>
      <c r="G298" s="293">
        <v>15920</v>
      </c>
      <c r="H298" s="293">
        <f>G298</f>
        <v>15920</v>
      </c>
      <c r="I298" s="398"/>
      <c r="J298" s="294"/>
      <c r="K298" s="295"/>
      <c r="L298" s="99"/>
    </row>
    <row r="299" spans="1:12" ht="14.25" hidden="1" x14ac:dyDescent="0.2">
      <c r="A299" s="410"/>
      <c r="B299" s="292" t="s">
        <v>56</v>
      </c>
      <c r="C299" s="293"/>
      <c r="D299" s="311"/>
      <c r="E299" s="311"/>
      <c r="F299" s="309"/>
      <c r="G299" s="309"/>
      <c r="H299" s="309"/>
      <c r="I299" s="398"/>
      <c r="J299" s="294"/>
      <c r="K299" s="295"/>
      <c r="L299" s="99"/>
    </row>
    <row r="300" spans="1:12" ht="14.25" hidden="1" x14ac:dyDescent="0.2">
      <c r="A300" s="411"/>
      <c r="B300" s="238" t="s">
        <v>40</v>
      </c>
      <c r="C300" s="225"/>
      <c r="D300" s="310"/>
      <c r="E300" s="310"/>
      <c r="F300" s="261"/>
      <c r="G300" s="261"/>
      <c r="H300" s="261"/>
      <c r="I300" s="406"/>
      <c r="J300" s="217"/>
      <c r="K300" s="218"/>
      <c r="L300" s="99"/>
    </row>
    <row r="301" spans="1:12" ht="14.25" x14ac:dyDescent="0.2">
      <c r="A301" s="394">
        <v>18</v>
      </c>
      <c r="B301" s="291" t="s">
        <v>287</v>
      </c>
      <c r="C301" s="221">
        <v>9408</v>
      </c>
      <c r="D301" s="221">
        <v>82</v>
      </c>
      <c r="E301" s="221">
        <v>82</v>
      </c>
      <c r="F301" s="221">
        <v>1018</v>
      </c>
      <c r="G301" s="221">
        <f>C301-D301-F301</f>
        <v>8308</v>
      </c>
      <c r="H301" s="221">
        <f>G301</f>
        <v>8308</v>
      </c>
      <c r="I301" s="403" t="s">
        <v>211</v>
      </c>
      <c r="J301" s="215">
        <v>8308</v>
      </c>
      <c r="K301" s="216">
        <v>2045</v>
      </c>
      <c r="L301" s="84"/>
    </row>
    <row r="302" spans="1:12" ht="14.25" x14ac:dyDescent="0.2">
      <c r="A302" s="395"/>
      <c r="B302" s="292" t="s">
        <v>288</v>
      </c>
      <c r="C302" s="293">
        <v>8673</v>
      </c>
      <c r="D302" s="293">
        <v>0</v>
      </c>
      <c r="E302" s="293">
        <v>0</v>
      </c>
      <c r="F302" s="293">
        <v>950</v>
      </c>
      <c r="G302" s="293">
        <f>C302-D302-F302</f>
        <v>7723</v>
      </c>
      <c r="H302" s="293">
        <f>G302</f>
        <v>7723</v>
      </c>
      <c r="I302" s="404"/>
      <c r="J302" s="294"/>
      <c r="K302" s="295"/>
      <c r="L302" s="84"/>
    </row>
    <row r="303" spans="1:12" ht="14.25" x14ac:dyDescent="0.2">
      <c r="A303" s="395"/>
      <c r="B303" s="292" t="s">
        <v>313</v>
      </c>
      <c r="C303" s="298"/>
      <c r="D303" s="298"/>
      <c r="E303" s="298"/>
      <c r="F303" s="298"/>
      <c r="G303" s="298"/>
      <c r="H303" s="298"/>
      <c r="I303" s="404"/>
      <c r="J303" s="300"/>
      <c r="K303" s="301"/>
      <c r="L303" s="84"/>
    </row>
    <row r="304" spans="1:12" ht="14.25" hidden="1" x14ac:dyDescent="0.2">
      <c r="A304" s="395"/>
      <c r="B304" s="292" t="s">
        <v>57</v>
      </c>
      <c r="C304" s="298"/>
      <c r="D304" s="298"/>
      <c r="E304" s="298"/>
      <c r="F304" s="298"/>
      <c r="G304" s="298"/>
      <c r="H304" s="298"/>
      <c r="I304" s="404"/>
      <c r="J304" s="300"/>
      <c r="K304" s="301"/>
      <c r="L304" s="84"/>
    </row>
    <row r="305" spans="1:17" ht="14.25" hidden="1" x14ac:dyDescent="0.2">
      <c r="A305" s="401"/>
      <c r="B305" s="238" t="s">
        <v>40</v>
      </c>
      <c r="C305" s="238"/>
      <c r="D305" s="238"/>
      <c r="E305" s="238"/>
      <c r="F305" s="238"/>
      <c r="G305" s="238"/>
      <c r="H305" s="238"/>
      <c r="I305" s="405"/>
      <c r="J305" s="296"/>
      <c r="K305" s="289"/>
      <c r="L305" s="84"/>
    </row>
    <row r="306" spans="1:17" s="3" customFormat="1" ht="15" x14ac:dyDescent="0.25">
      <c r="A306" s="167"/>
      <c r="B306" s="168" t="s">
        <v>188</v>
      </c>
      <c r="C306" s="169">
        <f t="shared" ref="C306:H306" si="7">SUM(C307+C313+C317+C320+C325)</f>
        <v>81401</v>
      </c>
      <c r="D306" s="169">
        <f t="shared" si="7"/>
        <v>50939</v>
      </c>
      <c r="E306" s="169">
        <f t="shared" si="7"/>
        <v>50939</v>
      </c>
      <c r="F306" s="169">
        <f t="shared" si="7"/>
        <v>1818</v>
      </c>
      <c r="G306" s="169">
        <f t="shared" si="7"/>
        <v>30462</v>
      </c>
      <c r="H306" s="169">
        <f t="shared" si="7"/>
        <v>28644</v>
      </c>
      <c r="I306" s="170"/>
      <c r="J306" s="171">
        <f>SUM(J307+J313+J317+J320+J325)</f>
        <v>28644</v>
      </c>
      <c r="K306" s="172">
        <f>SUM(K307+K313+K317+K320+K325)</f>
        <v>2500</v>
      </c>
      <c r="L306" s="100"/>
    </row>
    <row r="307" spans="1:17" ht="14.25" x14ac:dyDescent="0.2">
      <c r="A307" s="258">
        <v>1</v>
      </c>
      <c r="B307" s="312" t="s">
        <v>83</v>
      </c>
      <c r="C307" s="221">
        <v>15231</v>
      </c>
      <c r="D307" s="221">
        <v>12615</v>
      </c>
      <c r="E307" s="221">
        <v>12615</v>
      </c>
      <c r="F307" s="221">
        <v>0</v>
      </c>
      <c r="G307" s="221">
        <f>C307-D307</f>
        <v>2616</v>
      </c>
      <c r="H307" s="221">
        <v>2616</v>
      </c>
      <c r="I307" s="222"/>
      <c r="J307" s="215">
        <v>2616</v>
      </c>
      <c r="K307" s="216">
        <v>0</v>
      </c>
      <c r="L307" s="101" t="s">
        <v>177</v>
      </c>
    </row>
    <row r="308" spans="1:17" ht="14.25" x14ac:dyDescent="0.2">
      <c r="A308" s="313"/>
      <c r="B308" s="314" t="s">
        <v>84</v>
      </c>
      <c r="C308" s="293">
        <v>13709</v>
      </c>
      <c r="D308" s="293">
        <v>11757</v>
      </c>
      <c r="E308" s="293">
        <v>11757</v>
      </c>
      <c r="F308" s="293">
        <v>0</v>
      </c>
      <c r="G308" s="293">
        <f>C308-D308</f>
        <v>1952</v>
      </c>
      <c r="H308" s="293">
        <v>1952</v>
      </c>
      <c r="I308" s="315" t="s">
        <v>82</v>
      </c>
      <c r="J308" s="294"/>
      <c r="K308" s="295"/>
      <c r="L308" s="48" t="s">
        <v>138</v>
      </c>
    </row>
    <row r="309" spans="1:17" ht="14.25" x14ac:dyDescent="0.2">
      <c r="A309" s="313"/>
      <c r="B309" s="316" t="s">
        <v>106</v>
      </c>
      <c r="C309" s="308"/>
      <c r="D309" s="308"/>
      <c r="E309" s="308"/>
      <c r="F309" s="308"/>
      <c r="G309" s="293"/>
      <c r="H309" s="293"/>
      <c r="I309" s="315" t="s">
        <v>124</v>
      </c>
      <c r="J309" s="294"/>
      <c r="K309" s="295"/>
      <c r="L309" s="37"/>
    </row>
    <row r="310" spans="1:17" ht="15" thickBot="1" x14ac:dyDescent="0.25">
      <c r="A310" s="260"/>
      <c r="B310" s="317" t="s">
        <v>289</v>
      </c>
      <c r="C310" s="262"/>
      <c r="D310" s="262"/>
      <c r="E310" s="262"/>
      <c r="F310" s="262"/>
      <c r="G310" s="225"/>
      <c r="H310" s="225"/>
      <c r="I310" s="226"/>
      <c r="J310" s="217"/>
      <c r="K310" s="218"/>
      <c r="L310" s="37"/>
    </row>
    <row r="311" spans="1:17" ht="15" hidden="1" thickBot="1" x14ac:dyDescent="0.25">
      <c r="A311" s="186"/>
      <c r="B311" s="209" t="s">
        <v>85</v>
      </c>
      <c r="C311" s="187"/>
      <c r="D311" s="187"/>
      <c r="E311" s="187"/>
      <c r="F311" s="187"/>
      <c r="G311" s="164"/>
      <c r="H311" s="164"/>
      <c r="I311" s="178"/>
      <c r="J311" s="162"/>
      <c r="K311" s="155"/>
      <c r="L311" s="53"/>
    </row>
    <row r="312" spans="1:17" ht="15" hidden="1" thickBot="1" x14ac:dyDescent="0.25">
      <c r="A312" s="186"/>
      <c r="B312" s="209"/>
      <c r="C312" s="187"/>
      <c r="D312" s="187"/>
      <c r="E312" s="187"/>
      <c r="F312" s="187"/>
      <c r="G312" s="164"/>
      <c r="H312" s="164"/>
      <c r="I312" s="178"/>
      <c r="J312" s="162"/>
      <c r="K312" s="155"/>
      <c r="L312" s="102"/>
    </row>
    <row r="313" spans="1:17" ht="14.25" x14ac:dyDescent="0.2">
      <c r="A313" s="258">
        <v>2</v>
      </c>
      <c r="B313" s="222" t="s">
        <v>290</v>
      </c>
      <c r="C313" s="221">
        <v>17864</v>
      </c>
      <c r="D313" s="221">
        <v>9194</v>
      </c>
      <c r="E313" s="221">
        <v>9194</v>
      </c>
      <c r="F313" s="221">
        <v>0</v>
      </c>
      <c r="G313" s="221">
        <v>8669</v>
      </c>
      <c r="H313" s="221">
        <v>8669</v>
      </c>
      <c r="I313" s="318"/>
      <c r="J313" s="215">
        <v>8669</v>
      </c>
      <c r="K313" s="216">
        <v>0</v>
      </c>
      <c r="L313" s="50" t="s">
        <v>168</v>
      </c>
    </row>
    <row r="314" spans="1:17" ht="14.25" x14ac:dyDescent="0.2">
      <c r="A314" s="260"/>
      <c r="B314" s="238" t="s">
        <v>291</v>
      </c>
      <c r="C314" s="225">
        <v>16184</v>
      </c>
      <c r="D314" s="225">
        <v>8365</v>
      </c>
      <c r="E314" s="225">
        <v>8365</v>
      </c>
      <c r="F314" s="225">
        <v>0</v>
      </c>
      <c r="G314" s="225">
        <f>C314-D314</f>
        <v>7819</v>
      </c>
      <c r="H314" s="225">
        <v>7819</v>
      </c>
      <c r="I314" s="226"/>
      <c r="J314" s="217"/>
      <c r="K314" s="218"/>
      <c r="L314" s="48" t="s">
        <v>138</v>
      </c>
    </row>
    <row r="315" spans="1:17" ht="14.25" hidden="1" x14ac:dyDescent="0.2">
      <c r="A315" s="186"/>
      <c r="B315" s="209" t="s">
        <v>86</v>
      </c>
      <c r="C315" s="187"/>
      <c r="D315" s="187"/>
      <c r="E315" s="187"/>
      <c r="F315" s="187"/>
      <c r="G315" s="164"/>
      <c r="H315" s="164"/>
      <c r="I315" s="178" t="s">
        <v>82</v>
      </c>
      <c r="J315" s="162"/>
      <c r="K315" s="155"/>
      <c r="L315" s="51"/>
    </row>
    <row r="316" spans="1:17" ht="14.25" hidden="1" x14ac:dyDescent="0.2">
      <c r="A316" s="186"/>
      <c r="B316" s="209"/>
      <c r="C316" s="187"/>
      <c r="D316" s="187"/>
      <c r="E316" s="187"/>
      <c r="F316" s="187"/>
      <c r="G316" s="164"/>
      <c r="H316" s="164"/>
      <c r="I316" s="178" t="s">
        <v>125</v>
      </c>
      <c r="J316" s="162"/>
      <c r="K316" s="155"/>
      <c r="L316" s="103"/>
    </row>
    <row r="317" spans="1:17" ht="14.25" x14ac:dyDescent="0.2">
      <c r="A317" s="258">
        <v>3</v>
      </c>
      <c r="B317" s="222" t="s">
        <v>292</v>
      </c>
      <c r="C317" s="221">
        <v>13395</v>
      </c>
      <c r="D317" s="221">
        <v>10288</v>
      </c>
      <c r="E317" s="221">
        <v>10288</v>
      </c>
      <c r="F317" s="221">
        <v>0</v>
      </c>
      <c r="G317" s="221">
        <v>3108</v>
      </c>
      <c r="H317" s="221">
        <v>3108</v>
      </c>
      <c r="I317" s="318"/>
      <c r="J317" s="215">
        <v>3108</v>
      </c>
      <c r="K317" s="216">
        <v>0</v>
      </c>
      <c r="L317" s="47" t="s">
        <v>178</v>
      </c>
      <c r="Q317" s="134"/>
    </row>
    <row r="318" spans="1:17" ht="14.25" x14ac:dyDescent="0.2">
      <c r="A318" s="260"/>
      <c r="B318" s="238" t="s">
        <v>293</v>
      </c>
      <c r="C318" s="225">
        <v>12226</v>
      </c>
      <c r="D318" s="225">
        <v>9388</v>
      </c>
      <c r="E318" s="225">
        <v>9388</v>
      </c>
      <c r="F318" s="225">
        <v>0</v>
      </c>
      <c r="G318" s="225">
        <v>2837</v>
      </c>
      <c r="H318" s="225">
        <v>2837</v>
      </c>
      <c r="I318" s="226"/>
      <c r="J318" s="217"/>
      <c r="K318" s="218"/>
      <c r="L318" s="48" t="s">
        <v>179</v>
      </c>
      <c r="Q318" s="135"/>
    </row>
    <row r="319" spans="1:17" ht="14.25" hidden="1" x14ac:dyDescent="0.2">
      <c r="A319" s="186"/>
      <c r="B319" s="177"/>
      <c r="C319" s="164"/>
      <c r="D319" s="164"/>
      <c r="E319" s="164"/>
      <c r="F319" s="164"/>
      <c r="G319" s="164"/>
      <c r="H319" s="164"/>
      <c r="I319" s="178" t="s">
        <v>82</v>
      </c>
      <c r="J319" s="162"/>
      <c r="K319" s="155"/>
      <c r="L319" s="63"/>
    </row>
    <row r="320" spans="1:17" ht="14.25" x14ac:dyDescent="0.2">
      <c r="A320" s="258">
        <v>4</v>
      </c>
      <c r="B320" s="222" t="s">
        <v>294</v>
      </c>
      <c r="C320" s="221">
        <v>17063</v>
      </c>
      <c r="D320" s="221">
        <v>7986</v>
      </c>
      <c r="E320" s="221">
        <f>D320</f>
        <v>7986</v>
      </c>
      <c r="F320" s="221">
        <v>1818</v>
      </c>
      <c r="G320" s="221">
        <f>C320-D320</f>
        <v>9077</v>
      </c>
      <c r="H320" s="221">
        <f>G320-F320</f>
        <v>7259</v>
      </c>
      <c r="I320" s="318" t="s">
        <v>126</v>
      </c>
      <c r="J320" s="215">
        <v>7259</v>
      </c>
      <c r="K320" s="216">
        <v>2500</v>
      </c>
      <c r="L320" s="71" t="s">
        <v>155</v>
      </c>
    </row>
    <row r="321" spans="1:15" ht="14.25" x14ac:dyDescent="0.2">
      <c r="A321" s="313"/>
      <c r="B321" s="298" t="s">
        <v>295</v>
      </c>
      <c r="C321" s="293">
        <v>14767</v>
      </c>
      <c r="D321" s="293">
        <v>7334</v>
      </c>
      <c r="E321" s="293">
        <f>D321</f>
        <v>7334</v>
      </c>
      <c r="F321" s="293">
        <v>1785</v>
      </c>
      <c r="G321" s="293">
        <f>C321-D321</f>
        <v>7433</v>
      </c>
      <c r="H321" s="293">
        <f>G321-F321</f>
        <v>5648</v>
      </c>
      <c r="I321" s="315"/>
      <c r="J321" s="294"/>
      <c r="K321" s="295"/>
      <c r="L321" s="49"/>
    </row>
    <row r="322" spans="1:15" ht="14.25" x14ac:dyDescent="0.2">
      <c r="A322" s="260"/>
      <c r="B322" s="306" t="s">
        <v>296</v>
      </c>
      <c r="C322" s="262"/>
      <c r="D322" s="262"/>
      <c r="E322" s="262"/>
      <c r="F322" s="262"/>
      <c r="G322" s="225"/>
      <c r="H322" s="225"/>
      <c r="I322" s="226" t="s">
        <v>82</v>
      </c>
      <c r="J322" s="217"/>
      <c r="K322" s="218"/>
      <c r="L322" s="37"/>
    </row>
    <row r="323" spans="1:15" ht="14.25" hidden="1" x14ac:dyDescent="0.2">
      <c r="A323" s="186"/>
      <c r="B323" s="209" t="s">
        <v>87</v>
      </c>
      <c r="C323" s="187"/>
      <c r="D323" s="187"/>
      <c r="E323" s="187"/>
      <c r="F323" s="187"/>
      <c r="G323" s="164"/>
      <c r="H323" s="164"/>
      <c r="I323" s="178" t="s">
        <v>126</v>
      </c>
      <c r="J323" s="162"/>
      <c r="K323" s="155"/>
      <c r="L323" s="53"/>
    </row>
    <row r="324" spans="1:15" ht="14.25" hidden="1" x14ac:dyDescent="0.2">
      <c r="A324" s="186"/>
      <c r="B324" s="177"/>
      <c r="C324" s="164"/>
      <c r="D324" s="164"/>
      <c r="E324" s="164"/>
      <c r="F324" s="164"/>
      <c r="G324" s="164"/>
      <c r="H324" s="164"/>
      <c r="I324" s="178"/>
      <c r="J324" s="162"/>
      <c r="K324" s="155"/>
      <c r="L324" s="104"/>
    </row>
    <row r="325" spans="1:15" ht="14.25" x14ac:dyDescent="0.2">
      <c r="A325" s="258">
        <v>5</v>
      </c>
      <c r="B325" s="291" t="s">
        <v>297</v>
      </c>
      <c r="C325" s="221">
        <v>17848</v>
      </c>
      <c r="D325" s="221">
        <v>10856</v>
      </c>
      <c r="E325" s="221">
        <f>D325</f>
        <v>10856</v>
      </c>
      <c r="F325" s="221">
        <v>0</v>
      </c>
      <c r="G325" s="221">
        <f>C325-D325</f>
        <v>6992</v>
      </c>
      <c r="H325" s="221">
        <f>G325</f>
        <v>6992</v>
      </c>
      <c r="I325" s="318"/>
      <c r="J325" s="215">
        <v>6992</v>
      </c>
      <c r="K325" s="216">
        <v>0</v>
      </c>
      <c r="L325" s="26" t="s">
        <v>181</v>
      </c>
    </row>
    <row r="326" spans="1:15" ht="14.25" x14ac:dyDescent="0.2">
      <c r="A326" s="260"/>
      <c r="B326" s="306" t="s">
        <v>298</v>
      </c>
      <c r="C326" s="225">
        <v>15551</v>
      </c>
      <c r="D326" s="225">
        <v>10197</v>
      </c>
      <c r="E326" s="225">
        <f>D326</f>
        <v>10197</v>
      </c>
      <c r="F326" s="225">
        <v>0</v>
      </c>
      <c r="G326" s="225">
        <f>C326-D326</f>
        <v>5354</v>
      </c>
      <c r="H326" s="225">
        <f>G326</f>
        <v>5354</v>
      </c>
      <c r="I326" s="226"/>
      <c r="J326" s="217"/>
      <c r="K326" s="218"/>
      <c r="L326" s="24" t="s">
        <v>179</v>
      </c>
    </row>
    <row r="327" spans="1:15" ht="14.25" hidden="1" x14ac:dyDescent="0.2">
      <c r="A327" s="186"/>
      <c r="B327" s="209" t="s">
        <v>87</v>
      </c>
      <c r="C327" s="211"/>
      <c r="D327" s="211"/>
      <c r="E327" s="211"/>
      <c r="F327" s="211"/>
      <c r="G327" s="212"/>
      <c r="H327" s="212"/>
      <c r="I327" s="178" t="s">
        <v>82</v>
      </c>
      <c r="J327" s="213"/>
      <c r="K327" s="214"/>
      <c r="L327" s="53"/>
    </row>
    <row r="328" spans="1:15" ht="14.25" hidden="1" x14ac:dyDescent="0.2">
      <c r="A328" s="186"/>
      <c r="B328" s="178"/>
      <c r="C328" s="164"/>
      <c r="D328" s="164"/>
      <c r="E328" s="164"/>
      <c r="F328" s="164"/>
      <c r="G328" s="164"/>
      <c r="H328" s="164"/>
      <c r="I328" s="178" t="s">
        <v>126</v>
      </c>
      <c r="J328" s="162"/>
      <c r="K328" s="155"/>
      <c r="L328" s="104"/>
    </row>
    <row r="329" spans="1:15" s="3" customFormat="1" ht="15" x14ac:dyDescent="0.25">
      <c r="A329" s="167"/>
      <c r="B329" s="168" t="s">
        <v>189</v>
      </c>
      <c r="C329" s="169">
        <f t="shared" ref="C329:H329" si="8">C330</f>
        <v>7817.3881000000001</v>
      </c>
      <c r="D329" s="169">
        <f t="shared" si="8"/>
        <v>306.97325000000001</v>
      </c>
      <c r="E329" s="169">
        <f t="shared" si="8"/>
        <v>306.97325000000001</v>
      </c>
      <c r="F329" s="169">
        <f t="shared" si="8"/>
        <v>3</v>
      </c>
      <c r="G329" s="169">
        <f t="shared" si="8"/>
        <v>7516.3812399999997</v>
      </c>
      <c r="H329" s="169">
        <f t="shared" si="8"/>
        <v>7516.3812399999997</v>
      </c>
      <c r="I329" s="169"/>
      <c r="J329" s="171">
        <f>J330</f>
        <v>7516.3812399999997</v>
      </c>
      <c r="K329" s="172">
        <f>K330</f>
        <v>0</v>
      </c>
      <c r="L329" s="45"/>
    </row>
    <row r="330" spans="1:15" ht="14.25" x14ac:dyDescent="0.2">
      <c r="A330" s="394">
        <v>1</v>
      </c>
      <c r="B330" s="414" t="s">
        <v>318</v>
      </c>
      <c r="C330" s="221">
        <v>7817.3881000000001</v>
      </c>
      <c r="D330" s="221">
        <v>306.97325000000001</v>
      </c>
      <c r="E330" s="221">
        <v>306.97325000000001</v>
      </c>
      <c r="F330" s="221">
        <v>3</v>
      </c>
      <c r="G330" s="221">
        <v>7516.3812399999997</v>
      </c>
      <c r="H330" s="221">
        <f>G330</f>
        <v>7516.3812399999997</v>
      </c>
      <c r="I330" s="416" t="s">
        <v>88</v>
      </c>
      <c r="J330" s="215">
        <v>7516.3812399999997</v>
      </c>
      <c r="K330" s="216">
        <v>0</v>
      </c>
      <c r="L330" s="47" t="s">
        <v>180</v>
      </c>
    </row>
    <row r="331" spans="1:15" ht="14.25" x14ac:dyDescent="0.2">
      <c r="A331" s="401"/>
      <c r="B331" s="415"/>
      <c r="C331" s="225">
        <v>6501.9588000000003</v>
      </c>
      <c r="D331" s="230">
        <v>0</v>
      </c>
      <c r="E331" s="230">
        <v>0</v>
      </c>
      <c r="F331" s="230">
        <v>1</v>
      </c>
      <c r="G331" s="230">
        <v>6501.9579999999996</v>
      </c>
      <c r="H331" s="230">
        <f>G331</f>
        <v>6501.9579999999996</v>
      </c>
      <c r="I331" s="417"/>
      <c r="J331" s="231"/>
      <c r="K331" s="232"/>
      <c r="L331" s="105"/>
    </row>
    <row r="332" spans="1:15" ht="15" x14ac:dyDescent="0.25">
      <c r="A332" s="361"/>
      <c r="B332" s="362"/>
      <c r="C332" s="363"/>
      <c r="D332" s="363"/>
      <c r="E332" s="363"/>
      <c r="F332" s="363"/>
      <c r="G332" s="363"/>
      <c r="H332" s="363"/>
      <c r="I332" s="364"/>
      <c r="J332" s="357"/>
      <c r="K332" s="358"/>
      <c r="L332" s="106"/>
    </row>
    <row r="333" spans="1:15" ht="15.75" thickBot="1" x14ac:dyDescent="0.3">
      <c r="A333" s="365"/>
      <c r="B333" s="366" t="s">
        <v>190</v>
      </c>
      <c r="C333" s="367">
        <f t="shared" ref="C333:H333" si="9">C13+C34+C76+C92+C102+C120+C207+C222+C306+C329</f>
        <v>1873026.5420500003</v>
      </c>
      <c r="D333" s="367">
        <f t="shared" si="9"/>
        <v>827802.07400000002</v>
      </c>
      <c r="E333" s="367">
        <f t="shared" si="9"/>
        <v>827802.07400000002</v>
      </c>
      <c r="F333" s="367">
        <f t="shared" si="9"/>
        <v>174697.03999999998</v>
      </c>
      <c r="G333" s="367">
        <f t="shared" si="9"/>
        <v>867186.21604000009</v>
      </c>
      <c r="H333" s="367">
        <f t="shared" si="9"/>
        <v>427822.21524000005</v>
      </c>
      <c r="I333" s="368"/>
      <c r="J333" s="369">
        <f>J13+J34+J76+J92+J102+J120+J207+J222+J306+J329</f>
        <v>900000.38124000002</v>
      </c>
      <c r="K333" s="370">
        <f>K13+K34+K76+K92+K102+K120+K207+K222+K306+K329</f>
        <v>100000</v>
      </c>
      <c r="L333" s="49"/>
      <c r="O333" s="136"/>
    </row>
    <row r="334" spans="1:15" ht="13.5" hidden="1" thickBot="1" x14ac:dyDescent="0.25">
      <c r="A334" s="120"/>
      <c r="B334" s="120"/>
      <c r="C334" s="121" t="e">
        <f>C14+C35+C77+C93+C103+C121+C208+C223+#REF!+#REF!</f>
        <v>#REF!</v>
      </c>
      <c r="D334" s="121" t="e">
        <f>D14+D35+D77+D93+D103+D121+D208+D223+#REF!+#REF!</f>
        <v>#REF!</v>
      </c>
      <c r="E334" s="121" t="e">
        <f>E14+E35+E77+E93+E103+E121+E208+E223+#REF!+#REF!</f>
        <v>#REF!</v>
      </c>
      <c r="F334" s="121" t="e">
        <f>F14+F35+F77+F93+F103+F121+F208+F223+#REF!+#REF!</f>
        <v>#REF!</v>
      </c>
      <c r="G334" s="121" t="e">
        <f>G14+G35+G77+G93+G103+G121+G208+G223+#REF!+#REF!</f>
        <v>#REF!</v>
      </c>
      <c r="H334" s="121" t="e">
        <f>H14+H35+H77+H93+H103+H121+H208+H223+#REF!+#REF!</f>
        <v>#REF!</v>
      </c>
      <c r="I334" s="122"/>
      <c r="J334" s="121" t="e">
        <f>J14+J35+J77+J93+J103+J121+J208+J223+#REF!+#REF!</f>
        <v>#REF!</v>
      </c>
      <c r="K334" s="121" t="e">
        <f>K14+K35+K77+K93+K103+K121+K208+K223+#REF!+#REF!</f>
        <v>#REF!</v>
      </c>
      <c r="L334" s="107"/>
    </row>
    <row r="335" spans="1:15" x14ac:dyDescent="0.2">
      <c r="A335" s="110"/>
      <c r="B335" s="111"/>
      <c r="C335" s="111"/>
      <c r="D335" s="111"/>
    </row>
    <row r="336" spans="1:15" x14ac:dyDescent="0.2">
      <c r="A336" s="110"/>
      <c r="B336" s="111"/>
      <c r="C336" s="111"/>
      <c r="D336" s="111"/>
    </row>
  </sheetData>
  <mergeCells count="68">
    <mergeCell ref="A330:A331"/>
    <mergeCell ref="B330:B331"/>
    <mergeCell ref="I330:I331"/>
    <mergeCell ref="A287:A292"/>
    <mergeCell ref="I287:I292"/>
    <mergeCell ref="A293:A296"/>
    <mergeCell ref="A301:A305"/>
    <mergeCell ref="I301:I305"/>
    <mergeCell ref="A297:A300"/>
    <mergeCell ref="I297:I300"/>
    <mergeCell ref="A270:A273"/>
    <mergeCell ref="I270:I273"/>
    <mergeCell ref="A274:A277"/>
    <mergeCell ref="I274:I277"/>
    <mergeCell ref="I293:I296"/>
    <mergeCell ref="A278:A279"/>
    <mergeCell ref="I278:I279"/>
    <mergeCell ref="A280:A281"/>
    <mergeCell ref="I280:I281"/>
    <mergeCell ref="A282:A286"/>
    <mergeCell ref="I282:I286"/>
    <mergeCell ref="A256:A259"/>
    <mergeCell ref="I256:I259"/>
    <mergeCell ref="A260:A265"/>
    <mergeCell ref="I260:I265"/>
    <mergeCell ref="A266:A269"/>
    <mergeCell ref="I266:I269"/>
    <mergeCell ref="A241:A244"/>
    <mergeCell ref="I241:I244"/>
    <mergeCell ref="A245:A249"/>
    <mergeCell ref="I245:I249"/>
    <mergeCell ref="A251:A255"/>
    <mergeCell ref="I251:I255"/>
    <mergeCell ref="A235:A237"/>
    <mergeCell ref="I235:I237"/>
    <mergeCell ref="B90:B91"/>
    <mergeCell ref="B96:B97"/>
    <mergeCell ref="A104:A107"/>
    <mergeCell ref="A108:A111"/>
    <mergeCell ref="A112:A115"/>
    <mergeCell ref="A116:A119"/>
    <mergeCell ref="B200:B202"/>
    <mergeCell ref="A224:A228"/>
    <mergeCell ref="I224:I228"/>
    <mergeCell ref="A229:A234"/>
    <mergeCell ref="I229:I234"/>
    <mergeCell ref="A83:A84"/>
    <mergeCell ref="B83:B84"/>
    <mergeCell ref="A85:A86"/>
    <mergeCell ref="B85:B86"/>
    <mergeCell ref="A87:A89"/>
    <mergeCell ref="B87:B89"/>
    <mergeCell ref="I24:I26"/>
    <mergeCell ref="I28:I33"/>
    <mergeCell ref="A78:A79"/>
    <mergeCell ref="B78:B79"/>
    <mergeCell ref="A80:A82"/>
    <mergeCell ref="B80:B82"/>
    <mergeCell ref="B51:B52"/>
    <mergeCell ref="B55:B56"/>
    <mergeCell ref="I20:I23"/>
    <mergeCell ref="B15:B16"/>
    <mergeCell ref="B18:B19"/>
    <mergeCell ref="E2:I2"/>
    <mergeCell ref="A6:I6"/>
    <mergeCell ref="I15:I17"/>
    <mergeCell ref="A3:K4"/>
    <mergeCell ref="I18:I19"/>
  </mergeCells>
  <pageMargins left="0.4" right="0.3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lista AFM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eugenia necea</cp:lastModifiedBy>
  <cp:lastPrinted>2015-09-28T06:36:26Z</cp:lastPrinted>
  <dcterms:created xsi:type="dcterms:W3CDTF">2004-02-05T08:17:09Z</dcterms:created>
  <dcterms:modified xsi:type="dcterms:W3CDTF">2015-09-28T06:50:41Z</dcterms:modified>
</cp:coreProperties>
</file>