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5"/>
  </bookViews>
  <sheets>
    <sheet name="Anexa MOF" sheetId="1" r:id="rId1"/>
    <sheet name="Anexa" sheetId="2" r:id="rId2"/>
    <sheet name="BVC 2015 SINTETIC" sheetId="3" r:id="rId3"/>
    <sheet name="BVC 2015 analitic" sheetId="4" r:id="rId4"/>
    <sheet name="Anexa 3" sheetId="5" r:id="rId5"/>
    <sheet name="Anexa 4 " sheetId="6" r:id="rId6"/>
    <sheet name="Anexa 5" sheetId="7" r:id="rId7"/>
    <sheet name="Anexa 6" sheetId="8" r:id="rId8"/>
    <sheet name="Anexa 7" sheetId="9" r:id="rId9"/>
    <sheet name="Anexa 8" sheetId="10" r:id="rId10"/>
  </sheets>
  <definedNames>
    <definedName name="_xlnm.Print_Area" localSheetId="1">'Anexa'!$A$1:$G$77</definedName>
    <definedName name="_xlnm.Print_Area" localSheetId="5">'Anexa 4 '!$A$1:$K$172</definedName>
    <definedName name="_xlnm.Print_Area" localSheetId="6">'Anexa 5'!$A$1:$I$90</definedName>
    <definedName name="_xlnm.Print_Area" localSheetId="3">'BVC 2015 analitic'!$A$1:$K$193</definedName>
    <definedName name="_xlnm.Print_Area" localSheetId="2">'BVC 2015 SINTETIC'!$A$1:$M$84</definedName>
    <definedName name="_xlnm.Print_Titles" localSheetId="6">'Anexa 5'!$11:$14</definedName>
    <definedName name="_xlnm.Print_Titles" localSheetId="3">'BVC 2015 analitic'!$9:$12</definedName>
    <definedName name="_xlnm.Print_Titles" localSheetId="2">'BVC 2015 SINTETIC'!$9:$11</definedName>
  </definedNames>
  <calcPr fullCalcOnLoad="1"/>
</workbook>
</file>

<file path=xl/comments7.xml><?xml version="1.0" encoding="utf-8"?>
<comments xmlns="http://schemas.openxmlformats.org/spreadsheetml/2006/main">
  <authors>
    <author>ilie_dobre</author>
  </authors>
  <commentList>
    <comment ref="G80" authorId="0">
      <text>
        <r>
          <rPr>
            <b/>
            <sz val="8"/>
            <rFont val="Tahoma"/>
            <family val="0"/>
          </rPr>
          <t>ilie_dobre:</t>
        </r>
        <r>
          <rPr>
            <sz val="8"/>
            <rFont val="Tahoma"/>
            <family val="0"/>
          </rPr>
          <t xml:space="preserve">
m-am inchis aici</t>
        </r>
      </text>
    </comment>
  </commentList>
</comments>
</file>

<file path=xl/sharedStrings.xml><?xml version="1.0" encoding="utf-8"?>
<sst xmlns="http://schemas.openxmlformats.org/spreadsheetml/2006/main" count="1130" uniqueCount="468">
  <si>
    <t>Aprobat</t>
  </si>
  <si>
    <t>Realizat</t>
  </si>
  <si>
    <t>Trim I</t>
  </si>
  <si>
    <t>Trim II</t>
  </si>
  <si>
    <t>Trim III</t>
  </si>
  <si>
    <t>Trim IV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</si>
  <si>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</si>
  <si>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</si>
  <si>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</si>
  <si>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</si>
  <si>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</si>
  <si>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</si>
  <si>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</si>
  <si>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</si>
  <si>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</si>
  <si>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</si>
  <si>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</si>
  <si>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</si>
  <si>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</si>
  <si>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</si>
  <si>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</si>
  <si>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</si>
  <si>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</si>
  <si>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</si>
  <si>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</si>
  <si>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</si>
  <si>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</si>
  <si>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</si>
  <si>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</si>
  <si>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</si>
  <si>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TOTAL din care:</t>
  </si>
  <si>
    <t>I.</t>
  </si>
  <si>
    <t>a)</t>
  </si>
  <si>
    <t>b)</t>
  </si>
  <si>
    <t>din vânzarea mărfurilor</t>
  </si>
  <si>
    <t>c)</t>
  </si>
  <si>
    <t xml:space="preserve"> subvenţii, cf. prevederilor  legale în vigoare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</si>
  <si>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</si>
  <si>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</si>
  <si>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</si>
  <si>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</si>
  <si>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</si>
  <si>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</si>
  <si>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</si>
  <si>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</si>
  <si>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</si>
  <si>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</si>
  <si>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</si>
  <si>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</si>
  <si>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</si>
  <si>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 xml:space="preserve"> - tichete cadou potrivit Legii nr.193/2006, cu modificările şi completările ulterioare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</si>
  <si>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</si>
  <si>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</si>
  <si>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</si>
  <si>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</si>
  <si>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</si>
  <si>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</si>
  <si>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</si>
  <si>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</si>
  <si>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</si>
  <si>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Nr. Crt.</t>
  </si>
  <si>
    <t>Arierate</t>
  </si>
  <si>
    <t>Reduceri</t>
  </si>
  <si>
    <t>Suma</t>
  </si>
  <si>
    <t>1.</t>
  </si>
  <si>
    <t>credite</t>
  </si>
  <si>
    <t>alte surse</t>
  </si>
  <si>
    <t>Nr. rd.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</si>
  <si>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</si>
  <si>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</si>
  <si>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</si>
  <si>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</si>
  <si>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</si>
  <si>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</si>
  <si>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</si>
  <si>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</si>
  <si>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>X</t>
  </si>
  <si>
    <t>Anexa nr. 7</t>
  </si>
  <si>
    <t>din vânzarea produselor</t>
  </si>
  <si>
    <t>din servicii prestate</t>
  </si>
  <si>
    <t>din redevenţe şi chirii</t>
  </si>
  <si>
    <t>alte venituri</t>
  </si>
  <si>
    <t xml:space="preserve"> din producţia de imobilizări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</si>
  <si>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</si>
  <si>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</si>
  <si>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</si>
  <si>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</si>
  <si>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</si>
  <si>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</si>
  <si>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</si>
  <si>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</si>
  <si>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</si>
  <si>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</si>
  <si>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</si>
  <si>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</si>
  <si>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</si>
  <si>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</si>
  <si>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</si>
  <si>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</si>
  <si>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</si>
  <si>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</si>
  <si>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</si>
  <si>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</si>
  <si>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</si>
  <si>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</si>
  <si>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</si>
  <si>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</si>
  <si>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</si>
  <si>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</si>
  <si>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</si>
  <si>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</si>
  <si>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</si>
  <si>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</si>
  <si>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</si>
  <si>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</si>
  <si>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</si>
  <si>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</si>
  <si>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</si>
  <si>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</si>
  <si>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 xml:space="preserve"> ch. cu taxa de autorizare</t>
  </si>
  <si>
    <t>ch. cu taxa de mediu</t>
  </si>
  <si>
    <t>Nr. de personal prognozat la finele anului</t>
  </si>
  <si>
    <t>Anexa nr.2</t>
  </si>
  <si>
    <t>8=3-4</t>
  </si>
  <si>
    <t>10=8-9</t>
  </si>
  <si>
    <t>12=10-11</t>
  </si>
  <si>
    <t xml:space="preserve">%       </t>
  </si>
  <si>
    <t>6=5/4</t>
  </si>
  <si>
    <t>Venituri din exploatare</t>
  </si>
  <si>
    <t>Venituri financiare</t>
  </si>
  <si>
    <t>cheltuieli cu personalul , din care:</t>
  </si>
  <si>
    <t>alte cheltuieli de exploatare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</si>
  <si>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</si>
  <si>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</si>
  <si>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</si>
  <si>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</si>
  <si>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</si>
  <si>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Plăţi restante, în preţuri curente</t>
  </si>
  <si>
    <t xml:space="preserve">Creanţe restante, în preţuri curente </t>
  </si>
  <si>
    <t>Anexa nr.3</t>
  </si>
  <si>
    <t>Anexa nr.4</t>
  </si>
  <si>
    <t>din valorificarea certificatelor CO2</t>
  </si>
  <si>
    <t>VENITURI TOTALE  (Rd.1=Rd.2+Rd.3+Rd.4)</t>
  </si>
  <si>
    <t>A.</t>
  </si>
  <si>
    <t xml:space="preserve"> cheltuieli cu bunuri si servicii</t>
  </si>
  <si>
    <t>B.</t>
  </si>
  <si>
    <t>alte cheltuieli  cu personalul, din care:</t>
  </si>
  <si>
    <t xml:space="preserve"> cheltuieli cu plati compensatorii aferente disponibilizarilor de personal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</si>
  <si>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</si>
  <si>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</si>
  <si>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</si>
  <si>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</si>
  <si>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</si>
  <si>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</si>
  <si>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</si>
  <si>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</si>
  <si>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>4=5+6+7</t>
  </si>
  <si>
    <t xml:space="preserve">Nr.mediu de salariaţi </t>
  </si>
  <si>
    <t>Elemente de calcul a productivitatii muncii in unitati fizice, din care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</si>
  <si>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</si>
  <si>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</si>
  <si>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</si>
  <si>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</si>
  <si>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</si>
  <si>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</si>
  <si>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</si>
  <si>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</si>
  <si>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</si>
  <si>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</si>
  <si>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</si>
  <si>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</si>
  <si>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de deplasare, detaşare, transfer, din care: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</si>
  <si>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</si>
  <si>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</si>
  <si>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</si>
  <si>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</si>
  <si>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</si>
  <si>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</si>
  <si>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</si>
  <si>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</si>
  <si>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</si>
  <si>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</si>
  <si>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privind recrutarea şi plasarea personalului de conducere cf. OUG 109/2011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</si>
  <si>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</si>
  <si>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</si>
  <si>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</si>
  <si>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</si>
  <si>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</si>
  <si>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</si>
  <si>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</si>
  <si>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</si>
  <si>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</si>
  <si>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</si>
  <si>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</si>
  <si>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</si>
  <si>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</si>
  <si>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</si>
  <si>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</si>
  <si>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</si>
  <si>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</si>
  <si>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</si>
  <si>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</si>
  <si>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Rezultat brut</t>
  </si>
  <si>
    <t>Profitul nerepartizat pe destinaţiile prevăzute la Rd.22 - Rd.29 se repartizează la alte rezerve şi constituie sursă proprie de finanţare</t>
  </si>
  <si>
    <t>Profitul contabil rămas după deducerea sumelor de la Rd. 22, 23, 24, 25 şi 26.</t>
  </si>
  <si>
    <t xml:space="preserve"> b) sporuri, prime şi alte bonificaţii aferente salariului de bază (conform CCM)</t>
  </si>
  <si>
    <t>9=7/5</t>
  </si>
  <si>
    <t>10=8/7</t>
  </si>
  <si>
    <t>Total</t>
  </si>
  <si>
    <t xml:space="preserve"> - buget general consolidat</t>
  </si>
  <si>
    <t xml:space="preserve"> - alţi creditori</t>
  </si>
  <si>
    <t xml:space="preserve">Situaţia datoriilor rezultate din împrumuturile contractate </t>
  </si>
  <si>
    <t>B. Credite pentru investiţii</t>
  </si>
  <si>
    <t>A .Credite pentru activitatea curentă</t>
  </si>
  <si>
    <t>Termen de realizare</t>
  </si>
  <si>
    <t>Perioada de rambursare în ani</t>
  </si>
  <si>
    <t>încasări creanţe</t>
  </si>
  <si>
    <t>Măsuri</t>
  </si>
  <si>
    <t>Detalierea indicatorilor economico-financiari prevăzuţi în bugetul de venituri şi cheltuieli</t>
  </si>
  <si>
    <t xml:space="preserve">Repartizarea pe trimestre a indicatorilor economico-financiari </t>
  </si>
  <si>
    <t>Cauza 2…………………….</t>
  </si>
  <si>
    <t xml:space="preserve">Alte cauze                        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</si>
  <si>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</si>
  <si>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</si>
  <si>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</si>
  <si>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</si>
  <si>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</si>
  <si>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</si>
  <si>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Valoarea creditului conform contractului</t>
  </si>
  <si>
    <t>Total A</t>
  </si>
  <si>
    <t>Total B</t>
  </si>
  <si>
    <t>Total General A+B</t>
  </si>
  <si>
    <t xml:space="preserve">a1) </t>
  </si>
  <si>
    <t xml:space="preserve">a2) </t>
  </si>
  <si>
    <t xml:space="preserve">b1) </t>
  </si>
  <si>
    <t xml:space="preserve">b2) </t>
  </si>
  <si>
    <t xml:space="preserve">  Influenţe (+/-) </t>
  </si>
  <si>
    <t xml:space="preserve"> Influenţe   (+/-)</t>
  </si>
  <si>
    <t xml:space="preserve"> Influenţe  (+/-)</t>
  </si>
  <si>
    <t>Măsuri de îmbunătăţire a rezultatului brut şi reducere a arieratelor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</si>
  <si>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</si>
  <si>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</si>
  <si>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</si>
  <si>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</si>
  <si>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</si>
  <si>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</si>
  <si>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</si>
  <si>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</si>
  <si>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</si>
  <si>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</si>
  <si>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</si>
  <si>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</si>
  <si>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</si>
  <si>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</si>
  <si>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</si>
  <si>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</si>
  <si>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Cheltuieli cu salariile (Rd.89+Rd.90+Rd.91), din care:</t>
  </si>
  <si>
    <t xml:space="preserve">  Bonusuri (Rd.93+Rd.96+Rd.97+Rd.98+ Rd.99), din care: </t>
  </si>
  <si>
    <t>Alte cheltuieli cu personalul (Rd.101+Rd.102+Rd.103), din care:</t>
  </si>
  <si>
    <t>cheltuieli privind ajustările şi provizioanele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</si>
  <si>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</si>
  <si>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</si>
  <si>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</si>
  <si>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b) pentru consiliul de administraţie/consiliul de supraveghere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</si>
  <si>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</si>
  <si>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</si>
  <si>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</si>
  <si>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</si>
  <si>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</si>
  <si>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</si>
  <si>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</si>
  <si>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</si>
  <si>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 tichete cadou ptr. cheltuieli de reclamă şi publicitate, potrivit Legii  nr.193/2006, cu modificările şi completările ulterioare</t>
  </si>
  <si>
    <t xml:space="preserve"> - tichete cadou ptr. campanii de marketing, studiul pieţei, promovarea pe pieţe existente sau noi, potrivit Legii nr.193/2006, cu  modif.şi completările ulterioare</t>
  </si>
  <si>
    <t xml:space="preserve"> - ch.de promovare a produselor</t>
  </si>
  <si>
    <t>d1)</t>
  </si>
  <si>
    <t>d2)</t>
  </si>
  <si>
    <t>d3)</t>
  </si>
  <si>
    <t>d4)</t>
  </si>
  <si>
    <t xml:space="preserve"> - tichete de creşă, cf. Legii nr. 193/2006, cu modificările şi completările ulterioare;</t>
  </si>
  <si>
    <t xml:space="preserve"> - tichete cadou pentru cheltuieli sociale potrivit Legii nr. 193/2006, cu modificările şi completările ulterioare;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</si>
  <si>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</si>
  <si>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</si>
  <si>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</si>
  <si>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</si>
  <si>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</si>
  <si>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-active corporale</t>
  </si>
  <si>
    <t xml:space="preserve"> - active necorporale</t>
  </si>
  <si>
    <t xml:space="preserve">f) </t>
  </si>
  <si>
    <t>cheltuieli privind întreţinerea şi funcţionarea tehnicii de calcul</t>
  </si>
  <si>
    <t>Estimări 2016</t>
  </si>
  <si>
    <t>Prevederi  2013</t>
  </si>
  <si>
    <t>Sold final an 2016</t>
  </si>
  <si>
    <t>REGIA NAŢIONALĂ A PĂDURILOR - ROMSILVA</t>
  </si>
  <si>
    <t>SOS.PETRICANI NR.9A BUCURESTI SECTOR 2</t>
  </si>
  <si>
    <t>CUI  RO 1590120</t>
  </si>
  <si>
    <t xml:space="preserve">  DIRECTOR GENERAL,</t>
  </si>
  <si>
    <t>DIRECTOR ECONOMIC,</t>
  </si>
  <si>
    <t>Adam CRĂCIUNESCU</t>
  </si>
  <si>
    <t>Gabriela GÂŢU</t>
  </si>
  <si>
    <t>Programul de investitii, dotari si sursele de finantare</t>
  </si>
  <si>
    <t xml:space="preserve">Data </t>
  </si>
  <si>
    <t>finalizarii</t>
  </si>
  <si>
    <t>Preliminat</t>
  </si>
  <si>
    <t>SURSE DE FINANATARE A INVESTITIILOR, din care:</t>
  </si>
  <si>
    <t>a)-amortizare</t>
  </si>
  <si>
    <t>b)-profit</t>
  </si>
  <si>
    <t>Alocatii de la buget</t>
  </si>
  <si>
    <t>a)-interne</t>
  </si>
  <si>
    <t>b)-externe</t>
  </si>
  <si>
    <t>Alte surse, din care:</t>
  </si>
  <si>
    <t>Fond de ameliorare</t>
  </si>
  <si>
    <t>Fond de accesibilizare</t>
  </si>
  <si>
    <t>CHELTUIELI PENTRU INVESTITII, din care:</t>
  </si>
  <si>
    <t>Investitii in curs, din care:</t>
  </si>
  <si>
    <t>a)pentru bunurile prorietatea privata a operatorului economic:</t>
  </si>
  <si>
    <t>Lucrari de constructii si instalatii (centre de productie)</t>
  </si>
  <si>
    <t xml:space="preserve">b) pentru bunurile de natura domeniului public al statului </t>
  </si>
  <si>
    <t>sau al unitatii administrativ teritoriale:</t>
  </si>
  <si>
    <t>Lucrari de accesibilizare a fondului forestier national</t>
  </si>
  <si>
    <t>c)pentru bunurile de natura domeniului privat al statului sau al</t>
  </si>
  <si>
    <t>unitatii administrativ teritoriale:</t>
  </si>
  <si>
    <t xml:space="preserve">d)pentru bunurile luate in concesiune, inchiriate sau in locatie </t>
  </si>
  <si>
    <t xml:space="preserve">de gestiune,exclusiv cele din domeniul public sau privat al </t>
  </si>
  <si>
    <t>statului sau al unitatii administrativ teritoriale:</t>
  </si>
  <si>
    <t>Investitii noi, din care:</t>
  </si>
  <si>
    <t>Investitii efectuate la imobilizarile corporale existente</t>
  </si>
  <si>
    <t>(modernizari), din care:</t>
  </si>
  <si>
    <t>Dotari (alte achizitii de imobilizari corporale)</t>
  </si>
  <si>
    <t>Buget</t>
  </si>
  <si>
    <t>Fonduri proprii</t>
  </si>
  <si>
    <t>Rambursari de rate aferente creditelor pentru investitii,din care:</t>
  </si>
  <si>
    <t>a) interne (pt fonduri proprii)</t>
  </si>
  <si>
    <t>b) externe</t>
  </si>
  <si>
    <t>NU ESTE CAZUL</t>
  </si>
  <si>
    <t xml:space="preserve">Valorificarea unei cote de masa lemnoasa mai mare,la un pret superior </t>
  </si>
  <si>
    <t>AVIZAT,</t>
  </si>
  <si>
    <t>Marian STOICESCU</t>
  </si>
  <si>
    <t>Conform Hotararii CA</t>
  </si>
  <si>
    <t>APROBAT</t>
  </si>
  <si>
    <t>VENITURI TOTALE (Rd.2+Rd.22+Rd.28)</t>
  </si>
  <si>
    <t>Venituri din exploatare (Rd.3+Rd.8+Rd.9+Rd.12+Rd.13+Rd.14), din care:</t>
  </si>
  <si>
    <t xml:space="preserve">din subvenţii şi transferuri de exploatare aferente cifrei de afaceri nete (Rd.10+Rd.11), din care: </t>
  </si>
  <si>
    <t>alte venituri din exploatare (Rd.15+Rd.16+Rd.19+Rd.20+Rd.21), din care:</t>
  </si>
  <si>
    <t>Venituri financiare (R23+Rd.24+Rd.25+Rd.26+Rd.27), din care:</t>
  </si>
  <si>
    <t>din vânzarea activelor şi alte operaţii de capital (Rd.17+Rd.18), din care: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</si>
  <si>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</si>
  <si>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</si>
  <si>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</si>
  <si>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</si>
  <si>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</si>
  <si>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</si>
  <si>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(Rd.47+Rd.48+Rd.50+Rd.57+Rd.62+Rd.63+Rd.67+Rd.68+Rd.69+Rd.78), din care: </t>
  </si>
  <si>
    <t>cheltuieli de protocol, reclamă şi publicitate (Rd.51+Rd.53), din care:</t>
  </si>
  <si>
    <t>Ch. cu sponsorizarea (R58+Rd.59+Rd.60+Rd.61), din care:</t>
  </si>
  <si>
    <t xml:space="preserve">     - cheltuieli cu diurna (Rd.65+Rd.66), din care: </t>
  </si>
  <si>
    <t>alte cheltuieli cu serviciile executate de terţi (Rd.70+Rd.71+Rd.72+Rd.73+Rd.75+Rd.76+Rd.77), din care:</t>
  </si>
  <si>
    <t xml:space="preserve">B  Cheltuieli cu impozite, taxe şi vărsăminte asimilate (Rd.80+Rd.81+Rd.82+Rd.83+Rd.84+ Rd.85), din care: </t>
  </si>
  <si>
    <t>C. Cheltuieli cu personalul (Rd.87+Rd.100+Rd.104+Rd.113)</t>
  </si>
  <si>
    <t>C0</t>
  </si>
  <si>
    <t>Cheltuieli de natura salariala (Rd.88+Rd.92)</t>
  </si>
  <si>
    <t>Cheltuieli aferente contractului de mandat si a altor organe de conducere si control, comisii si comitete (Rd.105+Rd.108+Rd.111+ Rd.112), din care:</t>
  </si>
  <si>
    <t>- componenta fixa</t>
  </si>
  <si>
    <t>- componenta variabila</t>
  </si>
  <si>
    <t xml:space="preserve">Cheltuieli cu asigurările şi protecţia socială, fondurile speciale şi alte obligaţii legale (Rd.114+Rd.115+Rd.116 +Rd.117+ Rd.118+Rd.119), din care: </t>
  </si>
  <si>
    <t>D. Alte cheltuieli de exploatare (Rd.121+ Rd.124 +Rd.125 +Rd.126+Rd.127+Rd.128), din care:</t>
  </si>
  <si>
    <t>cheltuieli cu majorări şi penalităţi (Rd.122+Rd.123), din care:</t>
  </si>
  <si>
    <t>ajustări şi deprecieri pentru pierdere de valoare şi provizioane (Rd.129-Rd.131), din care:</t>
  </si>
  <si>
    <t>f1.1)</t>
  </si>
  <si>
    <t>f1.2)</t>
  </si>
  <si>
    <t>provizioane privind participarea la profit a salariarilor</t>
  </si>
  <si>
    <t>provizioane in legatura cu contractul de mandat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</si>
  <si>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</si>
  <si>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</si>
  <si>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</si>
  <si>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</si>
  <si>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REZULTATUL BRUT (profit/pierdere)       (Rd.1-Rd.29)</t>
  </si>
  <si>
    <t>venituri neimpozabile</t>
  </si>
  <si>
    <t>Cheltuieli de natura salariala (Rd.87)</t>
  </si>
  <si>
    <t>Cheltuieli cu salariile (Rd.88)</t>
  </si>
  <si>
    <t>Câştigul mediu lunar pe salariat determinat pe baza cheltuielilor cu salariile (lei/persoană)    (Rd.151/Rd.153)/12*1000</t>
  </si>
  <si>
    <t>Câştigul mediu lunar pe salariat (lei/persoană) determinat pe baza cheltuielilor de natura salariala  (Rd.150/Rd.153)/12*1000</t>
  </si>
  <si>
    <t>Productivitatea muncii în unităţi valorice pe total personal mediu  (lei/persoană) (Rd.2/Rd.153)</t>
  </si>
  <si>
    <t>Productivitatea muncii în unităţi fizice pe total personal mediu (metri cubi/persoana) W=QPF/Rd.153</t>
  </si>
  <si>
    <t xml:space="preserve"> - pret mediu (p)</t>
  </si>
  <si>
    <t xml:space="preserve"> - valoare=QPF *p (mii lei)</t>
  </si>
  <si>
    <t xml:space="preserve"> - pondere in venituri totale de exploatare =   Rd.161/Rd.2</t>
  </si>
  <si>
    <t>Plati restante</t>
  </si>
  <si>
    <t>Creante restante</t>
  </si>
  <si>
    <t>Creante restante, din care:</t>
  </si>
  <si>
    <t>- de la operatori cu capital integral / majoritar de stat</t>
  </si>
  <si>
    <t>- de la operatori cu capital iprivat</t>
  </si>
  <si>
    <t>- de la bugetul de stat</t>
  </si>
  <si>
    <t>- de la bugetul local</t>
  </si>
  <si>
    <t>- de la alte entitati</t>
  </si>
  <si>
    <t>Venituri totale din exploatare, din care:</t>
  </si>
  <si>
    <t>transferuri, cf. prevederilor legale in vigoare</t>
  </si>
  <si>
    <t>subventii cf. prevederilor legale in vigoare</t>
  </si>
  <si>
    <t>CHELTUIELI TOTALE  (Rd.7=Rd.8+Rd.20+Rd.21)</t>
  </si>
  <si>
    <t>Cheltuieli de natura salariala (Rd.13+Rd.14)</t>
  </si>
  <si>
    <t>cheltuieli aferente contractului de mandat si a altor organe de conducere si control, comisii si comitete</t>
  </si>
  <si>
    <t xml:space="preserve">   -  dividende cuvenite bugetului de stat </t>
  </si>
  <si>
    <t xml:space="preserve">   -  dividende cuvenite bugetului local</t>
  </si>
  <si>
    <t xml:space="preserve">   -  dividende cuvenite altor actionari</t>
  </si>
  <si>
    <t>alocatii bugetare aferente platii angajamentelor din anii anteriori</t>
  </si>
  <si>
    <t>Câştigul mediu lunar pe salariat (lei/persoană) determinat pe baza cheltuielilor de natura salariala  (Rd.12/Rd.49)/12*1000</t>
  </si>
  <si>
    <t>Câştigul mediu lunar pe salariat determinat pe baza cheltuielilor cu salariile (lei/persoană)    (Rd.13/Rd.49)/12*1000</t>
  </si>
  <si>
    <t>Productivitatea muncii în unităţi valorice pe total personal mediu  (lei/persoană) (Rd.2/Rd.49)</t>
  </si>
  <si>
    <t>Cheltuieli totale la 1000 lei venituri totale        (Rd.7/Rd.1)x1000</t>
  </si>
  <si>
    <t>Venituri  totale (rd.1+rd.2+rd.3), din care:</t>
  </si>
  <si>
    <t>4=3/2</t>
  </si>
  <si>
    <t>Anexa nr. 6</t>
  </si>
  <si>
    <t>Anexa nr.8</t>
  </si>
  <si>
    <t>Numar mediu lunar de personal pe trimestru</t>
  </si>
  <si>
    <t>Numar efectiv de personal la sfarsitul fiecarui trimestru</t>
  </si>
  <si>
    <t>Productivitatea muncii în unităţi fizice pe total personal mediu (mc masa lemnoasa / persoana)</t>
  </si>
  <si>
    <t>- provizioane in legatura cu contractul de mandat</t>
  </si>
  <si>
    <t>Anexa</t>
  </si>
  <si>
    <t>- cantitate de produse finite (QPF) - mii metri cubi masa lemnoasa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</si>
  <si>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</si>
  <si>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nr.5</t>
  </si>
  <si>
    <t>Lider Federatia SILVA</t>
  </si>
  <si>
    <t>Programul de reducere a platilor restante cu prezentarea surselor</t>
  </si>
  <si>
    <t>Măsuri de îmbunătăţire a rezultatului brut şi reducere a platilor retante</t>
  </si>
  <si>
    <t>Gradul de realizare al veniturilor totale</t>
  </si>
  <si>
    <t xml:space="preserve"> Preliminat </t>
  </si>
  <si>
    <t>DIRECTOR GENERAL,                                      DIRECTOR ECONOMIC,</t>
  </si>
  <si>
    <t xml:space="preserve">                            Adam CRACIUNESCU                                            Gabriela GATU</t>
  </si>
  <si>
    <t>investitiei</t>
  </si>
  <si>
    <t>Perdele forestiere de protectie</t>
  </si>
  <si>
    <t xml:space="preserve"> </t>
  </si>
  <si>
    <t>Cresterea  preturilor la combustibil, energie</t>
  </si>
  <si>
    <t>BUGETUL  DE  VENITURI  ŞI  CHELTUIELI  PE  ANUL 2015</t>
  </si>
  <si>
    <t>Propuneri  2015</t>
  </si>
  <si>
    <t>Conform HG 267/2014</t>
  </si>
  <si>
    <t>Prevederi an 2014</t>
  </si>
  <si>
    <t>Propuneri 2015</t>
  </si>
  <si>
    <t>Preliminat 2014</t>
  </si>
  <si>
    <t>Estimări 2017</t>
  </si>
  <si>
    <t>Prevederi  2014</t>
  </si>
  <si>
    <t>Sold iniţial an curent 2015</t>
  </si>
  <si>
    <t>Sold final an curent 2015</t>
  </si>
  <si>
    <t>Reduceri Total            an 2016</t>
  </si>
  <si>
    <t>Reduceri Total        an 2017</t>
  </si>
  <si>
    <t>Sold final an 2017</t>
  </si>
  <si>
    <t>an curent 2015</t>
  </si>
  <si>
    <t>din care: Surse  an curent 2015</t>
  </si>
  <si>
    <t>Sold sf. an precedent  2014</t>
  </si>
  <si>
    <t xml:space="preserve">Valoarea anuală scadentă în anul curent 2015                             </t>
  </si>
  <si>
    <t xml:space="preserve">Valoarea anuală scadentă în anul 2016                </t>
  </si>
  <si>
    <t xml:space="preserve">Valoarea anuală scadentă în anul 2017             </t>
  </si>
  <si>
    <t>8=7/6</t>
  </si>
  <si>
    <t xml:space="preserve">d) cheltuieli cu salariile aferente contractelor pe perioada determinata si alte categorii de personal </t>
  </si>
  <si>
    <t>e) sume rezultate din majorarea salariului de baza minim brut pe tara garantat in plata</t>
  </si>
  <si>
    <t xml:space="preserve">ch. cu salariile, din care: </t>
  </si>
  <si>
    <t>ch. cu salariile, din care:</t>
  </si>
  <si>
    <t>01.01.2015 - 31.12.2017</t>
  </si>
  <si>
    <t>Alocatii de la buget pt perdele forestiere de protectie</t>
  </si>
  <si>
    <t>Reconstructie ecologica</t>
  </si>
  <si>
    <t>Lucrari de corectarea torentilor</t>
  </si>
  <si>
    <t xml:space="preserve">Reabilitarea drumurilor forestiere </t>
  </si>
  <si>
    <t>-  Cheltuieli cu salariile aferente personalului angajat pe perioadă determinată</t>
  </si>
  <si>
    <t>- Cheltuieli cu salariile aferente majorării salariului de bază minim brut pe țară garantat în plată</t>
  </si>
  <si>
    <t>Nr. de  personal efectiv angajat pe perioadă determinată</t>
  </si>
  <si>
    <t>Nr. de personal mediu angajat pe perioadă determinată</t>
  </si>
  <si>
    <t>Nr.mediu de salariaţi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</si>
  <si>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</si>
  <si>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r>
      <t>cheltuieli cu alte taxe şi impozite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</si>
</sst>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  <numFmt numFmtId="179" formatCode="#,##0\ &quot;lei&quot;"/>
    <numFmt numFmtId="180" formatCode="0.000"/>
    <numFmt numFmtId="181" formatCode="#,##0.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7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4" fontId="0" fillId="0" borderId="0" xfId="0" applyNumberFormat="1" applyAlignment="1">
      <alignment/>
    </xf>
    <xf numFmtId="1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1" fontId="1" fillId="0" borderId="2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26" xfId="57" applyFont="1" applyFill="1" applyBorder="1" applyAlignment="1">
      <alignment wrapText="1"/>
      <protection/>
    </xf>
    <xf numFmtId="0" fontId="1" fillId="0" borderId="26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58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27" fillId="0" borderId="3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2" fontId="27" fillId="0" borderId="40" xfId="0" applyNumberFormat="1" applyFont="1" applyBorder="1" applyAlignment="1">
      <alignment/>
    </xf>
    <xf numFmtId="2" fontId="27" fillId="0" borderId="4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30" fillId="0" borderId="4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11" xfId="0" applyFill="1" applyBorder="1" applyAlignment="1">
      <alignment/>
    </xf>
    <xf numFmtId="164" fontId="1" fillId="0" borderId="10" xfId="57" applyNumberFormat="1" applyFont="1" applyFill="1" applyBorder="1" applyAlignment="1">
      <alignment horizontal="right" wrapText="1"/>
      <protection/>
    </xf>
    <xf numFmtId="164" fontId="0" fillId="0" borderId="10" xfId="57" applyNumberFormat="1" applyFont="1" applyFill="1" applyBorder="1" applyAlignment="1">
      <alignment horizontal="right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5" fillId="0" borderId="39" xfId="0" applyNumberFormat="1" applyFont="1" applyBorder="1" applyAlignment="1">
      <alignment/>
    </xf>
    <xf numFmtId="2" fontId="5" fillId="0" borderId="39" xfId="0" applyNumberFormat="1" applyFont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57" applyFont="1" applyFill="1">
      <alignment/>
      <protection/>
    </xf>
    <xf numFmtId="0" fontId="1" fillId="0" borderId="0" xfId="57" applyFont="1" applyFill="1" applyBorder="1">
      <alignment/>
      <protection/>
    </xf>
    <xf numFmtId="0" fontId="29" fillId="0" borderId="0" xfId="57" applyFont="1" applyFill="1" applyBorder="1" applyAlignment="1">
      <alignment horizontal="center"/>
      <protection/>
    </xf>
    <xf numFmtId="0" fontId="0" fillId="0" borderId="3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4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50" xfId="0" applyFont="1" applyBorder="1" applyAlignment="1">
      <alignment/>
    </xf>
    <xf numFmtId="2" fontId="0" fillId="0" borderId="51" xfId="0" applyNumberFormat="1" applyFont="1" applyBorder="1" applyAlignment="1">
      <alignment/>
    </xf>
    <xf numFmtId="2" fontId="27" fillId="0" borderId="51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0" fontId="1" fillId="0" borderId="0" xfId="57" applyFont="1" applyFill="1">
      <alignment/>
      <protection/>
    </xf>
    <xf numFmtId="0" fontId="28" fillId="0" borderId="0" xfId="58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33" xfId="58" applyNumberFormat="1" applyFont="1" applyFill="1" applyBorder="1" applyAlignment="1">
      <alignment horizontal="right"/>
      <protection/>
    </xf>
    <xf numFmtId="164" fontId="1" fillId="0" borderId="47" xfId="58" applyNumberFormat="1" applyFont="1" applyFill="1" applyBorder="1" applyAlignment="1">
      <alignment horizontal="right"/>
      <protection/>
    </xf>
    <xf numFmtId="164" fontId="1" fillId="0" borderId="0" xfId="58" applyNumberFormat="1" applyFont="1" applyFill="1" applyBorder="1" applyAlignment="1">
      <alignment horizontal="right"/>
      <protection/>
    </xf>
    <xf numFmtId="164" fontId="0" fillId="0" borderId="0" xfId="58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0" xfId="58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 horizontal="right"/>
    </xf>
    <xf numFmtId="164" fontId="1" fillId="0" borderId="62" xfId="0" applyNumberFormat="1" applyFont="1" applyFill="1" applyBorder="1" applyAlignment="1">
      <alignment horizontal="right"/>
    </xf>
    <xf numFmtId="164" fontId="1" fillId="0" borderId="6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64" fontId="0" fillId="0" borderId="35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0" fillId="0" borderId="65" xfId="0" applyNumberFormat="1" applyFont="1" applyFill="1" applyBorder="1" applyAlignment="1">
      <alignment horizontal="right"/>
    </xf>
    <xf numFmtId="164" fontId="0" fillId="0" borderId="66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164" fontId="0" fillId="0" borderId="63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0" fillId="0" borderId="45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164" fontId="0" fillId="0" borderId="51" xfId="0" applyNumberFormat="1" applyFont="1" applyFill="1" applyBorder="1" applyAlignment="1">
      <alignment horizontal="right"/>
    </xf>
    <xf numFmtId="164" fontId="0" fillId="0" borderId="5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65" fontId="1" fillId="0" borderId="69" xfId="0" applyNumberFormat="1" applyFont="1" applyFill="1" applyBorder="1" applyAlignment="1">
      <alignment horizontal="center"/>
    </xf>
    <xf numFmtId="164" fontId="1" fillId="0" borderId="11" xfId="58" applyNumberFormat="1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44" xfId="58" applyFont="1" applyFill="1" applyBorder="1" applyAlignment="1">
      <alignment horizontal="left" vertical="top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57" applyFont="1" applyFill="1" applyBorder="1" applyAlignment="1">
      <alignment horizontal="center"/>
      <protection/>
    </xf>
    <xf numFmtId="164" fontId="1" fillId="0" borderId="0" xfId="57" applyNumberFormat="1" applyFont="1" applyFill="1" applyBorder="1" applyAlignment="1">
      <alignment horizontal="center"/>
      <protection/>
    </xf>
    <xf numFmtId="164" fontId="1" fillId="0" borderId="0" xfId="0" applyNumberFormat="1" applyFont="1" applyFill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33" xfId="58" applyFont="1" applyFill="1" applyBorder="1" applyAlignment="1">
      <alignment horizontal="left" vertical="top" wrapText="1"/>
      <protection/>
    </xf>
    <xf numFmtId="0" fontId="1" fillId="0" borderId="44" xfId="58" applyFont="1" applyFill="1" applyBorder="1" applyAlignment="1">
      <alignment horizontal="left" vertical="top" wrapText="1"/>
      <protection/>
    </xf>
    <xf numFmtId="0" fontId="1" fillId="0" borderId="33" xfId="58" applyFont="1" applyFill="1" applyBorder="1" applyAlignment="1">
      <alignment horizontal="left" vertical="center" wrapText="1"/>
      <protection/>
    </xf>
    <xf numFmtId="0" fontId="1" fillId="0" borderId="44" xfId="58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9" fillId="0" borderId="1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wrapText="1"/>
      <protection/>
    </xf>
    <xf numFmtId="0" fontId="29" fillId="0" borderId="0" xfId="57" applyFont="1" applyFill="1" applyAlignment="1">
      <alignment horizont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31" xfId="58" applyFont="1" applyFill="1" applyBorder="1" applyAlignment="1">
      <alignment horizontal="center" vertical="center" wrapText="1"/>
      <protection/>
    </xf>
    <xf numFmtId="0" fontId="1" fillId="0" borderId="69" xfId="58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164" fontId="0" fillId="0" borderId="0" xfId="57" applyNumberFormat="1" applyFont="1" applyFill="1" applyBorder="1">
      <alignment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horizontal="center" vertical="center"/>
      <protection/>
    </xf>
    <xf numFmtId="164" fontId="0" fillId="0" borderId="10" xfId="57" applyNumberFormat="1" applyFont="1" applyFill="1" applyBorder="1" applyAlignment="1">
      <alignment horizontal="right"/>
      <protection/>
    </xf>
    <xf numFmtId="164" fontId="1" fillId="0" borderId="10" xfId="57" applyNumberFormat="1" applyFont="1" applyFill="1" applyBorder="1" applyAlignment="1">
      <alignment horizontal="right"/>
      <protection/>
    </xf>
    <xf numFmtId="0" fontId="1" fillId="0" borderId="0" xfId="57" applyFont="1" applyFill="1" applyBorder="1" applyAlignment="1">
      <alignment horizontal="right"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0" borderId="26" xfId="57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29" fillId="0" borderId="10" xfId="57" applyFont="1" applyFill="1" applyBorder="1" applyAlignment="1">
      <alignment horizontal="center"/>
      <protection/>
    </xf>
    <xf numFmtId="0" fontId="1" fillId="0" borderId="0" xfId="57" applyFont="1" applyFill="1" applyAlignment="1">
      <alignment horizontal="left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57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164" fontId="1" fillId="0" borderId="0" xfId="58" applyNumberFormat="1" applyFont="1" applyFill="1" applyBorder="1">
      <alignment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164" fontId="1" fillId="0" borderId="20" xfId="58" applyNumberFormat="1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top" wrapText="1"/>
      <protection/>
    </xf>
    <xf numFmtId="49" fontId="0" fillId="0" borderId="0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0" fillId="0" borderId="0" xfId="58" applyNumberFormat="1" applyFont="1" applyFill="1" applyBorder="1" applyAlignment="1">
      <alignment wrapText="1"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 applyAlignment="1">
      <alignment horizontal="center"/>
      <protection/>
    </xf>
    <xf numFmtId="164" fontId="0" fillId="0" borderId="0" xfId="57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164" fontId="1" fillId="0" borderId="15" xfId="58" applyNumberFormat="1" applyFont="1" applyFill="1" applyBorder="1" applyAlignment="1">
      <alignment horizontal="center" vertical="center" wrapText="1"/>
      <protection/>
    </xf>
    <xf numFmtId="164" fontId="1" fillId="0" borderId="10" xfId="58" applyNumberFormat="1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/>
      <protection/>
    </xf>
    <xf numFmtId="3" fontId="0" fillId="0" borderId="17" xfId="58" applyNumberFormat="1" applyFont="1" applyFill="1" applyBorder="1" applyAlignment="1">
      <alignment horizontal="center"/>
      <protection/>
    </xf>
    <xf numFmtId="3" fontId="0" fillId="0" borderId="14" xfId="58" applyNumberFormat="1" applyFont="1" applyFill="1" applyBorder="1" applyAlignment="1">
      <alignment horizont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164" fontId="1" fillId="0" borderId="12" xfId="58" applyNumberFormat="1" applyFont="1" applyFill="1" applyBorder="1">
      <alignment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1" fillId="0" borderId="20" xfId="58" applyFont="1" applyFill="1" applyBorder="1" applyAlignment="1">
      <alignment horizontal="center" vertical="center"/>
      <protection/>
    </xf>
    <xf numFmtId="0" fontId="1" fillId="0" borderId="33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33" fillId="0" borderId="11" xfId="58" applyFont="1" applyFill="1" applyBorder="1" applyAlignment="1">
      <alignment wrapText="1"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1" fillId="0" borderId="33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44" xfId="58" applyFont="1" applyFill="1" applyBorder="1" applyAlignment="1">
      <alignment vertical="top" wrapText="1"/>
      <protection/>
    </xf>
    <xf numFmtId="0" fontId="1" fillId="0" borderId="61" xfId="58" applyFont="1" applyFill="1" applyBorder="1" applyAlignment="1">
      <alignment horizontal="center" vertical="center"/>
      <protection/>
    </xf>
    <xf numFmtId="0" fontId="1" fillId="0" borderId="20" xfId="58" applyFont="1" applyFill="1" applyBorder="1" applyAlignment="1">
      <alignment horizontal="left" vertical="top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vertical="center" wrapText="1"/>
      <protection/>
    </xf>
    <xf numFmtId="164" fontId="1" fillId="0" borderId="11" xfId="57" applyNumberFormat="1" applyFont="1" applyFill="1" applyBorder="1" applyAlignment="1">
      <alignment horizontal="right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wrapText="1"/>
      <protection/>
    </xf>
    <xf numFmtId="0" fontId="1" fillId="0" borderId="60" xfId="58" applyFont="1" applyFill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164" fontId="0" fillId="0" borderId="17" xfId="58" applyNumberFormat="1" applyFont="1" applyFill="1" applyBorder="1" applyAlignment="1">
      <alignment horizontal="right"/>
      <protection/>
    </xf>
    <xf numFmtId="164" fontId="1" fillId="0" borderId="17" xfId="58" applyNumberFormat="1" applyFont="1" applyFill="1" applyBorder="1" applyAlignment="1">
      <alignment horizontal="right"/>
      <protection/>
    </xf>
    <xf numFmtId="164" fontId="0" fillId="0" borderId="11" xfId="58" applyNumberFormat="1" applyFont="1" applyFill="1" applyBorder="1" applyAlignment="1">
      <alignment horizontal="right"/>
      <protection/>
    </xf>
    <xf numFmtId="164" fontId="1" fillId="0" borderId="21" xfId="58" applyNumberFormat="1" applyFont="1" applyFill="1" applyBorder="1">
      <alignment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49" fontId="0" fillId="0" borderId="11" xfId="58" applyNumberFormat="1" applyFont="1" applyFill="1" applyBorder="1" applyAlignment="1">
      <alignment horizontal="left" vertical="top" wrapText="1"/>
      <protection/>
    </xf>
    <xf numFmtId="164" fontId="0" fillId="0" borderId="12" xfId="58" applyNumberFormat="1" applyFont="1" applyFill="1" applyBorder="1">
      <alignment/>
      <protection/>
    </xf>
    <xf numFmtId="0" fontId="6" fillId="0" borderId="50" xfId="58" applyFont="1" applyFill="1" applyBorder="1" applyAlignment="1">
      <alignment horizontal="center" vertical="center"/>
      <protection/>
    </xf>
    <xf numFmtId="0" fontId="7" fillId="0" borderId="51" xfId="58" applyFont="1" applyFill="1" applyBorder="1" applyAlignment="1">
      <alignment horizontal="center" vertical="center"/>
      <protection/>
    </xf>
    <xf numFmtId="0" fontId="6" fillId="0" borderId="51" xfId="58" applyFont="1" applyFill="1" applyBorder="1" applyAlignment="1">
      <alignment horizontal="center" vertical="center"/>
      <protection/>
    </xf>
    <xf numFmtId="0" fontId="0" fillId="0" borderId="51" xfId="58" applyFont="1" applyFill="1" applyBorder="1" applyAlignment="1">
      <alignment horizontal="left" vertical="top" wrapText="1"/>
      <protection/>
    </xf>
    <xf numFmtId="49" fontId="0" fillId="0" borderId="51" xfId="58" applyNumberFormat="1" applyFont="1" applyFill="1" applyBorder="1" applyAlignment="1">
      <alignment horizontal="left" vertical="top" wrapText="1"/>
      <protection/>
    </xf>
    <xf numFmtId="164" fontId="0" fillId="0" borderId="51" xfId="58" applyNumberFormat="1" applyFont="1" applyFill="1" applyBorder="1" applyAlignment="1">
      <alignment horizontal="right"/>
      <protection/>
    </xf>
    <xf numFmtId="164" fontId="0" fillId="0" borderId="53" xfId="58" applyNumberFormat="1" applyFont="1" applyFill="1" applyBorder="1">
      <alignment/>
      <protection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3" fillId="24" borderId="33" xfId="0" applyFont="1" applyFill="1" applyBorder="1" applyAlignment="1">
      <alignment horizontal="left" vertical="top" wrapText="1"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3" xfId="57" applyFont="1" applyFill="1" applyBorder="1" applyAlignment="1">
      <alignment horizontal="left" vertical="top" wrapText="1"/>
      <protection/>
    </xf>
    <xf numFmtId="0" fontId="0" fillId="0" borderId="59" xfId="57" applyFont="1" applyFill="1" applyBorder="1" applyAlignment="1">
      <alignment wrapText="1"/>
      <protection/>
    </xf>
    <xf numFmtId="164" fontId="1" fillId="0" borderId="16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9" fontId="6" fillId="0" borderId="33" xfId="0" applyNumberFormat="1" applyFont="1" applyBorder="1" applyAlignment="1">
      <alignment horizontal="left" vertical="top" wrapText="1"/>
    </xf>
    <xf numFmtId="164" fontId="1" fillId="0" borderId="70" xfId="57" applyNumberFormat="1" applyFont="1" applyFill="1" applyBorder="1" applyAlignment="1">
      <alignment vertical="center"/>
      <protection/>
    </xf>
    <xf numFmtId="164" fontId="1" fillId="0" borderId="11" xfId="0" applyNumberFormat="1" applyFont="1" applyBorder="1" applyAlignment="1">
      <alignment/>
    </xf>
    <xf numFmtId="164" fontId="1" fillId="0" borderId="12" xfId="58" applyNumberFormat="1" applyFont="1" applyFill="1" applyBorder="1" applyAlignment="1">
      <alignment horizontal="right"/>
      <protection/>
    </xf>
    <xf numFmtId="164" fontId="1" fillId="0" borderId="11" xfId="58" applyNumberFormat="1" applyFont="1" applyFill="1" applyBorder="1">
      <alignment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1" xfId="58" applyFont="1" applyFill="1" applyBorder="1" applyAlignment="1">
      <alignment horizontal="center" vertical="center"/>
      <protection/>
    </xf>
    <xf numFmtId="0" fontId="1" fillId="0" borderId="58" xfId="58" applyFont="1" applyFill="1" applyBorder="1" applyAlignment="1">
      <alignment horizontal="center"/>
      <protection/>
    </xf>
    <xf numFmtId="3" fontId="1" fillId="0" borderId="58" xfId="58" applyNumberFormat="1" applyFont="1" applyFill="1" applyBorder="1" applyAlignment="1">
      <alignment horizontal="center"/>
      <protection/>
    </xf>
    <xf numFmtId="3" fontId="1" fillId="0" borderId="57" xfId="58" applyNumberFormat="1" applyFont="1" applyFill="1" applyBorder="1" applyAlignment="1">
      <alignment horizontal="center"/>
      <protection/>
    </xf>
    <xf numFmtId="0" fontId="1" fillId="0" borderId="58" xfId="57" applyFont="1" applyFill="1" applyBorder="1" applyAlignment="1">
      <alignment horizontal="center"/>
      <protection/>
    </xf>
    <xf numFmtId="0" fontId="1" fillId="0" borderId="72" xfId="58" applyFont="1" applyFill="1" applyBorder="1" applyAlignment="1">
      <alignment horizontal="center"/>
      <protection/>
    </xf>
    <xf numFmtId="0" fontId="1" fillId="0" borderId="0" xfId="58" applyFont="1" applyFill="1" applyBorder="1">
      <alignment/>
      <protection/>
    </xf>
    <xf numFmtId="0" fontId="1" fillId="0" borderId="60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/>
      <protection/>
    </xf>
    <xf numFmtId="164" fontId="1" fillId="0" borderId="14" xfId="58" applyNumberFormat="1" applyFont="1" applyFill="1" applyBorder="1" applyAlignment="1">
      <alignment horizontal="right"/>
      <protection/>
    </xf>
    <xf numFmtId="164" fontId="1" fillId="0" borderId="33" xfId="58" applyNumberFormat="1" applyFont="1" applyFill="1" applyBorder="1">
      <alignment/>
      <protection/>
    </xf>
    <xf numFmtId="164" fontId="1" fillId="0" borderId="11" xfId="57" applyNumberFormat="1" applyFont="1" applyFill="1" applyBorder="1" applyAlignment="1">
      <alignment horizontal="right"/>
      <protection/>
    </xf>
    <xf numFmtId="164" fontId="0" fillId="0" borderId="11" xfId="57" applyNumberFormat="1" applyFont="1" applyFill="1" applyBorder="1" applyAlignment="1">
      <alignment horizontal="right"/>
      <protection/>
    </xf>
    <xf numFmtId="164" fontId="0" fillId="0" borderId="11" xfId="58" applyNumberFormat="1" applyFont="1" applyFill="1" applyBorder="1">
      <alignment/>
      <protection/>
    </xf>
    <xf numFmtId="0" fontId="1" fillId="0" borderId="0" xfId="5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164" fontId="1" fillId="0" borderId="21" xfId="58" applyNumberFormat="1" applyFont="1" applyFill="1" applyBorder="1" applyAlignment="1">
      <alignment horizontal="right"/>
      <protection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73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74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39" xfId="0" applyFont="1" applyFill="1" applyBorder="1" applyAlignment="1">
      <alignment/>
    </xf>
    <xf numFmtId="0" fontId="29" fillId="0" borderId="4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164" fontId="0" fillId="0" borderId="51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0" xfId="58" applyFont="1" applyFill="1" applyBorder="1" applyAlignment="1">
      <alignment horizontal="center" vertical="center"/>
      <protection/>
    </xf>
    <xf numFmtId="164" fontId="1" fillId="0" borderId="0" xfId="58" applyNumberFormat="1" applyFont="1" applyFill="1" applyBorder="1" applyAlignment="1">
      <alignment horizontal="center" vertical="center"/>
      <protection/>
    </xf>
    <xf numFmtId="0" fontId="29" fillId="0" borderId="31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9" fillId="0" borderId="7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164" fontId="0" fillId="0" borderId="39" xfId="0" applyNumberFormat="1" applyFont="1" applyFill="1" applyBorder="1" applyAlignment="1">
      <alignment horizontal="right"/>
    </xf>
    <xf numFmtId="164" fontId="0" fillId="0" borderId="39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7" fillId="0" borderId="20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6" fillId="0" borderId="67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/>
      <protection/>
    </xf>
    <xf numFmtId="0" fontId="0" fillId="0" borderId="51" xfId="58" applyFont="1" applyFill="1" applyBorder="1" applyAlignment="1">
      <alignment horizontal="center"/>
      <protection/>
    </xf>
    <xf numFmtId="164" fontId="1" fillId="0" borderId="51" xfId="58" applyNumberFormat="1" applyFont="1" applyFill="1" applyBorder="1" applyAlignment="1">
      <alignment horizontal="right"/>
      <protection/>
    </xf>
    <xf numFmtId="0" fontId="1" fillId="0" borderId="75" xfId="58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0" xfId="57" applyFont="1" applyFill="1" applyBorder="1" applyAlignment="1">
      <alignment horizontal="left" vertical="top" wrapText="1"/>
      <protection/>
    </xf>
    <xf numFmtId="0" fontId="34" fillId="0" borderId="11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>
      <alignment/>
      <protection/>
    </xf>
    <xf numFmtId="0" fontId="1" fillId="0" borderId="76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11" xfId="58" applyFont="1" applyFill="1" applyBorder="1">
      <alignment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wrapText="1"/>
      <protection/>
    </xf>
    <xf numFmtId="0" fontId="6" fillId="0" borderId="39" xfId="58" applyFont="1" applyFill="1" applyBorder="1" applyAlignment="1">
      <alignment horizontal="center" vertical="center" wrapText="1"/>
      <protection/>
    </xf>
    <xf numFmtId="0" fontId="0" fillId="0" borderId="39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6" fillId="0" borderId="49" xfId="58" applyFont="1" applyFill="1" applyBorder="1" applyAlignment="1">
      <alignment horizontal="center" vertical="center" wrapText="1"/>
      <protection/>
    </xf>
    <xf numFmtId="0" fontId="6" fillId="0" borderId="60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164" fontId="1" fillId="0" borderId="0" xfId="57" applyNumberFormat="1" applyFont="1" applyFill="1" applyAlignment="1">
      <alignment horizontal="center" vertical="center" wrapText="1"/>
      <protection/>
    </xf>
    <xf numFmtId="164" fontId="0" fillId="0" borderId="0" xfId="0" applyNumberFormat="1" applyFont="1" applyFill="1" applyAlignment="1">
      <alignment horizontal="center" vertical="center"/>
    </xf>
    <xf numFmtId="0" fontId="1" fillId="0" borderId="61" xfId="58" applyFont="1" applyFill="1" applyBorder="1" applyAlignment="1">
      <alignment horizontal="center" vertical="center"/>
      <protection/>
    </xf>
    <xf numFmtId="0" fontId="0" fillId="0" borderId="44" xfId="0" applyFont="1" applyFill="1" applyBorder="1" applyAlignment="1">
      <alignment horizontal="left" vertical="center" wrapText="1"/>
    </xf>
    <xf numFmtId="0" fontId="1" fillId="0" borderId="20" xfId="58" applyFont="1" applyFill="1" applyBorder="1" applyAlignment="1">
      <alignment horizontal="center" vertical="center"/>
      <protection/>
    </xf>
    <xf numFmtId="0" fontId="1" fillId="0" borderId="25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11" xfId="58" applyFont="1" applyFill="1" applyBorder="1" applyAlignment="1">
      <alignment/>
      <protection/>
    </xf>
    <xf numFmtId="0" fontId="1" fillId="0" borderId="44" xfId="0" applyFont="1" applyFill="1" applyBorder="1" applyAlignment="1">
      <alignment horizontal="left" vertical="top" wrapText="1"/>
    </xf>
    <xf numFmtId="164" fontId="1" fillId="0" borderId="13" xfId="58" applyNumberFormat="1" applyFont="1" applyFill="1" applyBorder="1" applyAlignment="1">
      <alignment horizontal="center" vertical="center" wrapText="1"/>
      <protection/>
    </xf>
    <xf numFmtId="164" fontId="1" fillId="0" borderId="59" xfId="58" applyNumberFormat="1" applyFont="1" applyFill="1" applyBorder="1" applyAlignment="1">
      <alignment horizontal="center" vertical="center" wrapText="1"/>
      <protection/>
    </xf>
    <xf numFmtId="164" fontId="1" fillId="0" borderId="31" xfId="58" applyNumberFormat="1" applyFont="1" applyFill="1" applyBorder="1" applyAlignment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40" xfId="58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 wrapText="1"/>
      <protection/>
    </xf>
    <xf numFmtId="0" fontId="0" fillId="0" borderId="33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164" fontId="1" fillId="0" borderId="27" xfId="58" applyNumberFormat="1" applyFont="1" applyFill="1" applyBorder="1" applyAlignment="1">
      <alignment horizontal="center" vertical="center" wrapText="1"/>
      <protection/>
    </xf>
    <xf numFmtId="164" fontId="1" fillId="0" borderId="15" xfId="58" applyNumberFormat="1" applyFont="1" applyFill="1" applyBorder="1" applyAlignment="1">
      <alignment horizontal="center" vertical="center" wrapText="1"/>
      <protection/>
    </xf>
    <xf numFmtId="164" fontId="1" fillId="0" borderId="28" xfId="58" applyNumberFormat="1" applyFont="1" applyFill="1" applyBorder="1" applyAlignment="1">
      <alignment horizontal="center" vertical="center" wrapText="1"/>
      <protection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9" fillId="0" borderId="0" xfId="57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77" xfId="58" applyFont="1" applyFill="1" applyBorder="1" applyAlignment="1">
      <alignment horizontal="left" vertical="center" wrapText="1"/>
      <protection/>
    </xf>
    <xf numFmtId="0" fontId="1" fillId="0" borderId="78" xfId="58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wrapText="1"/>
    </xf>
    <xf numFmtId="0" fontId="1" fillId="0" borderId="27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" fillId="0" borderId="58" xfId="58" applyFont="1" applyFill="1" applyBorder="1" applyAlignment="1">
      <alignment horizontal="center" vertical="center"/>
      <protection/>
    </xf>
    <xf numFmtId="0" fontId="1" fillId="0" borderId="58" xfId="58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28" fillId="0" borderId="0" xfId="57" applyFont="1" applyFill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9" fillId="0" borderId="0" xfId="57" applyFont="1" applyFill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6" fillId="0" borderId="0" xfId="58" applyFont="1" applyFill="1" applyBorder="1" applyAlignment="1">
      <alignment horizontal="center" vertical="top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82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left" vertical="center" wrapText="1"/>
    </xf>
    <xf numFmtId="0" fontId="1" fillId="0" borderId="0" xfId="58" applyFont="1" applyFill="1" applyBorder="1" applyAlignment="1">
      <alignment horizontal="center"/>
      <protection/>
    </xf>
    <xf numFmtId="0" fontId="1" fillId="0" borderId="47" xfId="0" applyFont="1" applyFill="1" applyBorder="1" applyAlignment="1">
      <alignment horizontal="left" wrapText="1"/>
    </xf>
    <xf numFmtId="0" fontId="1" fillId="0" borderId="0" xfId="58" applyFont="1" applyFill="1" applyBorder="1" applyAlignment="1">
      <alignment horizontal="center" vertical="top" wrapText="1"/>
      <protection/>
    </xf>
    <xf numFmtId="2" fontId="1" fillId="0" borderId="82" xfId="0" applyNumberFormat="1" applyFont="1" applyFill="1" applyBorder="1" applyAlignment="1">
      <alignment horizontal="center" vertical="center" wrapText="1"/>
    </xf>
    <xf numFmtId="2" fontId="1" fillId="0" borderId="85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wrapText="1"/>
    </xf>
    <xf numFmtId="0" fontId="29" fillId="0" borderId="59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49" fontId="6" fillId="0" borderId="52" xfId="0" applyNumberFormat="1" applyFont="1" applyBorder="1" applyAlignment="1">
      <alignment horizontal="left" vertical="top" wrapText="1"/>
    </xf>
    <xf numFmtId="164" fontId="1" fillId="0" borderId="19" xfId="57" applyNumberFormat="1" applyFont="1" applyFill="1" applyBorder="1" applyAlignment="1">
      <alignment vertical="center"/>
      <protection/>
    </xf>
    <xf numFmtId="4" fontId="1" fillId="0" borderId="52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workbookViewId="0" topLeftCell="A1">
      <selection activeCell="K29" sqref="K29"/>
    </sheetView>
  </sheetViews>
  <sheetFormatPr defaultColWidth="9.140625" defaultRowHeight="12.75"/>
  <cols>
    <col min="1" max="1" width="4.7109375" style="254" customWidth="1"/>
    <col min="2" max="2" width="3.421875" style="254" customWidth="1"/>
    <col min="3" max="3" width="3.421875" style="50" customWidth="1"/>
    <col min="4" max="4" width="5.28125" style="254" customWidth="1"/>
    <col min="5" max="5" width="47.00390625" style="52" customWidth="1"/>
    <col min="6" max="6" width="5.00390625" style="53" customWidth="1"/>
    <col min="7" max="7" width="17.7109375" style="107" customWidth="1"/>
    <col min="8" max="16384" width="9.140625" style="107" customWidth="1"/>
  </cols>
  <sheetData>
    <row r="1" spans="1:7" ht="12.75">
      <c r="A1" s="264" t="s">
        <v>293</v>
      </c>
      <c r="B1" s="264"/>
      <c r="C1" s="264"/>
      <c r="D1" s="264"/>
      <c r="E1" s="264"/>
      <c r="F1" s="35"/>
      <c r="G1" s="35" t="s">
        <v>417</v>
      </c>
    </row>
    <row r="2" spans="1:7" ht="12.75">
      <c r="A2" s="264" t="s">
        <v>294</v>
      </c>
      <c r="B2" s="264"/>
      <c r="C2" s="264"/>
      <c r="D2" s="264"/>
      <c r="E2" s="264"/>
      <c r="F2" s="35"/>
      <c r="G2" s="35"/>
    </row>
    <row r="3" spans="1:7" ht="12.75">
      <c r="A3" s="264" t="s">
        <v>295</v>
      </c>
      <c r="B3" s="264"/>
      <c r="C3" s="264"/>
      <c r="D3" s="264"/>
      <c r="E3" s="264"/>
      <c r="F3" s="35"/>
      <c r="G3" s="35"/>
    </row>
    <row r="4" spans="1:7" ht="15.75">
      <c r="A4" s="32"/>
      <c r="B4" s="32"/>
      <c r="C4" s="33"/>
      <c r="D4" s="32"/>
      <c r="E4" s="34"/>
      <c r="F4" s="35"/>
      <c r="G4" s="36"/>
    </row>
    <row r="5" spans="1:7" ht="15.75">
      <c r="A5" s="37"/>
      <c r="B5" s="37"/>
      <c r="C5" s="33"/>
      <c r="D5" s="37"/>
      <c r="E5" s="38"/>
      <c r="F5" s="39"/>
      <c r="G5" s="40"/>
    </row>
    <row r="6" spans="1:7" ht="18" customHeight="1">
      <c r="A6" s="265" t="s">
        <v>432</v>
      </c>
      <c r="B6" s="265"/>
      <c r="C6" s="265"/>
      <c r="D6" s="265"/>
      <c r="E6" s="265"/>
      <c r="F6" s="265"/>
      <c r="G6" s="265"/>
    </row>
    <row r="7" spans="1:7" ht="15.75">
      <c r="A7" s="37"/>
      <c r="B7" s="37"/>
      <c r="C7" s="33"/>
      <c r="D7" s="37"/>
      <c r="E7" s="38"/>
      <c r="F7" s="39"/>
      <c r="G7" s="40"/>
    </row>
    <row r="8" spans="1:7" ht="15.75" thickBot="1">
      <c r="A8" s="41"/>
      <c r="B8" s="41"/>
      <c r="C8" s="42"/>
      <c r="D8" s="41"/>
      <c r="E8" s="43"/>
      <c r="F8" s="44"/>
      <c r="G8" s="120" t="s">
        <v>54</v>
      </c>
    </row>
    <row r="9" spans="1:7" ht="15" customHeight="1" thickBot="1">
      <c r="A9" s="302"/>
      <c r="B9" s="303"/>
      <c r="C9" s="303"/>
      <c r="D9" s="286" t="s">
        <v>55</v>
      </c>
      <c r="E9" s="287"/>
      <c r="F9" s="321" t="s">
        <v>67</v>
      </c>
      <c r="G9" s="321" t="s">
        <v>433</v>
      </c>
    </row>
    <row r="10" spans="1:7" ht="51.75" customHeight="1" thickBot="1">
      <c r="A10" s="303"/>
      <c r="B10" s="303"/>
      <c r="C10" s="303"/>
      <c r="D10" s="287"/>
      <c r="E10" s="287"/>
      <c r="F10" s="287"/>
      <c r="G10" s="287"/>
    </row>
    <row r="11" spans="1:7" s="239" customFormat="1" ht="12" thickBot="1">
      <c r="A11" s="237">
        <v>0</v>
      </c>
      <c r="B11" s="323">
        <v>1</v>
      </c>
      <c r="C11" s="323"/>
      <c r="D11" s="324">
        <v>2</v>
      </c>
      <c r="E11" s="324"/>
      <c r="F11" s="238">
        <v>3</v>
      </c>
      <c r="G11" s="238">
        <v>4</v>
      </c>
    </row>
    <row r="12" spans="1:7" ht="16.5" customHeight="1" thickBot="1">
      <c r="A12" s="243" t="s">
        <v>31</v>
      </c>
      <c r="B12" s="219"/>
      <c r="C12" s="244"/>
      <c r="D12" s="428" t="s">
        <v>142</v>
      </c>
      <c r="E12" s="428"/>
      <c r="F12" s="246">
        <v>1</v>
      </c>
      <c r="G12" s="96">
        <v>1650000</v>
      </c>
    </row>
    <row r="13" spans="1:7" ht="15" customHeight="1" thickBot="1">
      <c r="A13" s="348"/>
      <c r="B13" s="219">
        <v>1</v>
      </c>
      <c r="C13" s="244"/>
      <c r="D13" s="428" t="s">
        <v>395</v>
      </c>
      <c r="E13" s="428"/>
      <c r="F13" s="246">
        <v>2</v>
      </c>
      <c r="G13" s="96">
        <v>1647450</v>
      </c>
    </row>
    <row r="14" spans="1:7" ht="17.25" customHeight="1" thickBot="1">
      <c r="A14" s="348"/>
      <c r="B14" s="219"/>
      <c r="C14" s="244"/>
      <c r="D14" s="245" t="s">
        <v>32</v>
      </c>
      <c r="E14" s="245" t="s">
        <v>397</v>
      </c>
      <c r="F14" s="246">
        <v>3</v>
      </c>
      <c r="G14" s="96">
        <v>0</v>
      </c>
    </row>
    <row r="15" spans="1:7" ht="15" customHeight="1" thickBot="1">
      <c r="A15" s="348"/>
      <c r="B15" s="219"/>
      <c r="C15" s="244"/>
      <c r="D15" s="245" t="s">
        <v>33</v>
      </c>
      <c r="E15" s="245" t="s">
        <v>396</v>
      </c>
      <c r="F15" s="246">
        <v>4</v>
      </c>
      <c r="G15" s="96">
        <v>0</v>
      </c>
    </row>
    <row r="16" spans="1:7" ht="16.5" customHeight="1" thickBot="1">
      <c r="A16" s="348"/>
      <c r="B16" s="219">
        <v>2</v>
      </c>
      <c r="C16" s="244"/>
      <c r="D16" s="428" t="s">
        <v>129</v>
      </c>
      <c r="E16" s="428"/>
      <c r="F16" s="246">
        <v>5</v>
      </c>
      <c r="G16" s="96">
        <v>2150</v>
      </c>
    </row>
    <row r="17" spans="1:7" ht="17.25" customHeight="1" thickBot="1">
      <c r="A17" s="348"/>
      <c r="B17" s="219">
        <v>3</v>
      </c>
      <c r="C17" s="244"/>
      <c r="D17" s="428" t="s">
        <v>12</v>
      </c>
      <c r="E17" s="428"/>
      <c r="F17" s="246">
        <v>6</v>
      </c>
      <c r="G17" s="96">
        <v>400</v>
      </c>
    </row>
    <row r="18" spans="1:7" ht="15.75" customHeight="1" thickBot="1">
      <c r="A18" s="243" t="s">
        <v>20</v>
      </c>
      <c r="B18" s="219"/>
      <c r="C18" s="244"/>
      <c r="D18" s="428" t="s">
        <v>398</v>
      </c>
      <c r="E18" s="428"/>
      <c r="F18" s="246">
        <v>7</v>
      </c>
      <c r="G18" s="96">
        <v>1515000</v>
      </c>
    </row>
    <row r="19" spans="1:7" ht="15" customHeight="1" thickBot="1">
      <c r="A19" s="348"/>
      <c r="B19" s="219">
        <v>1</v>
      </c>
      <c r="C19" s="244"/>
      <c r="D19" s="428" t="s">
        <v>13</v>
      </c>
      <c r="E19" s="320"/>
      <c r="F19" s="246">
        <v>8</v>
      </c>
      <c r="G19" s="96">
        <v>1509750</v>
      </c>
    </row>
    <row r="20" spans="1:7" ht="16.5" customHeight="1" thickBot="1">
      <c r="A20" s="348"/>
      <c r="B20" s="321"/>
      <c r="C20" s="244" t="s">
        <v>143</v>
      </c>
      <c r="D20" s="428" t="s">
        <v>144</v>
      </c>
      <c r="E20" s="428"/>
      <c r="F20" s="246">
        <v>9</v>
      </c>
      <c r="G20" s="96">
        <v>502750</v>
      </c>
    </row>
    <row r="21" spans="1:7" ht="16.5" customHeight="1" thickBot="1">
      <c r="A21" s="348"/>
      <c r="B21" s="321"/>
      <c r="C21" s="244" t="s">
        <v>145</v>
      </c>
      <c r="D21" s="428" t="s">
        <v>151</v>
      </c>
      <c r="E21" s="320"/>
      <c r="F21" s="246">
        <v>10</v>
      </c>
      <c r="G21" s="96">
        <v>33050</v>
      </c>
    </row>
    <row r="22" spans="1:7" ht="17.25" customHeight="1" thickBot="1">
      <c r="A22" s="348"/>
      <c r="B22" s="321"/>
      <c r="C22" s="244" t="s">
        <v>149</v>
      </c>
      <c r="D22" s="428" t="s">
        <v>130</v>
      </c>
      <c r="E22" s="428"/>
      <c r="F22" s="246">
        <v>11</v>
      </c>
      <c r="G22" s="96">
        <v>764731.9</v>
      </c>
    </row>
    <row r="23" spans="1:7" ht="17.25" customHeight="1" thickBot="1">
      <c r="A23" s="348"/>
      <c r="B23" s="321"/>
      <c r="C23" s="244"/>
      <c r="D23" s="245" t="s">
        <v>359</v>
      </c>
      <c r="E23" s="245" t="s">
        <v>399</v>
      </c>
      <c r="F23" s="246">
        <v>12</v>
      </c>
      <c r="G23" s="96">
        <v>615313.9</v>
      </c>
    </row>
    <row r="24" spans="1:7" ht="16.5" customHeight="1" thickBot="1">
      <c r="A24" s="348"/>
      <c r="B24" s="321"/>
      <c r="C24" s="322"/>
      <c r="D24" s="243" t="s">
        <v>184</v>
      </c>
      <c r="E24" s="245" t="s">
        <v>454</v>
      </c>
      <c r="F24" s="246">
        <v>13</v>
      </c>
      <c r="G24" s="96">
        <v>545410</v>
      </c>
    </row>
    <row r="25" spans="1:7" ht="16.5" customHeight="1" thickBot="1">
      <c r="A25" s="348"/>
      <c r="B25" s="321"/>
      <c r="C25" s="322"/>
      <c r="D25" s="243" t="s">
        <v>185</v>
      </c>
      <c r="E25" s="245" t="s">
        <v>194</v>
      </c>
      <c r="F25" s="246">
        <v>14</v>
      </c>
      <c r="G25" s="96">
        <v>69903.9</v>
      </c>
    </row>
    <row r="26" spans="1:7" ht="15.75" customHeight="1" thickBot="1">
      <c r="A26" s="348"/>
      <c r="B26" s="321"/>
      <c r="C26" s="322"/>
      <c r="D26" s="243" t="s">
        <v>186</v>
      </c>
      <c r="E26" s="245" t="s">
        <v>146</v>
      </c>
      <c r="F26" s="246">
        <v>15</v>
      </c>
      <c r="G26" s="96">
        <v>7000</v>
      </c>
    </row>
    <row r="27" spans="1:7" ht="29.25" customHeight="1" thickBot="1">
      <c r="A27" s="348"/>
      <c r="B27" s="321"/>
      <c r="C27" s="322"/>
      <c r="D27" s="243"/>
      <c r="E27" s="248" t="s">
        <v>147</v>
      </c>
      <c r="F27" s="246">
        <v>16</v>
      </c>
      <c r="G27" s="96">
        <v>6000</v>
      </c>
    </row>
    <row r="28" spans="1:7" ht="36.75" customHeight="1" thickBot="1">
      <c r="A28" s="348"/>
      <c r="B28" s="321"/>
      <c r="C28" s="322"/>
      <c r="D28" s="243" t="s">
        <v>187</v>
      </c>
      <c r="E28" s="245" t="s">
        <v>400</v>
      </c>
      <c r="F28" s="246">
        <v>17</v>
      </c>
      <c r="G28" s="96">
        <v>818</v>
      </c>
    </row>
    <row r="29" spans="1:7" ht="29.25" customHeight="1" thickBot="1">
      <c r="A29" s="348"/>
      <c r="B29" s="321"/>
      <c r="C29" s="322"/>
      <c r="D29" s="243" t="s">
        <v>188</v>
      </c>
      <c r="E29" s="245" t="s">
        <v>148</v>
      </c>
      <c r="F29" s="246">
        <v>18</v>
      </c>
      <c r="G29" s="96">
        <v>141600</v>
      </c>
    </row>
    <row r="30" spans="1:7" ht="15" customHeight="1" thickBot="1">
      <c r="A30" s="348"/>
      <c r="B30" s="321"/>
      <c r="C30" s="244" t="s">
        <v>150</v>
      </c>
      <c r="D30" s="428" t="s">
        <v>131</v>
      </c>
      <c r="E30" s="320"/>
      <c r="F30" s="246">
        <v>19</v>
      </c>
      <c r="G30" s="96">
        <v>209218.1</v>
      </c>
    </row>
    <row r="31" spans="1:7" ht="17.25" customHeight="1" thickBot="1">
      <c r="A31" s="348"/>
      <c r="B31" s="219">
        <v>2</v>
      </c>
      <c r="C31" s="244"/>
      <c r="D31" s="428" t="s">
        <v>132</v>
      </c>
      <c r="E31" s="428"/>
      <c r="F31" s="246">
        <v>20</v>
      </c>
      <c r="G31" s="96">
        <v>3850</v>
      </c>
    </row>
    <row r="32" spans="1:7" ht="15.75" customHeight="1" thickBot="1">
      <c r="A32" s="348"/>
      <c r="B32" s="219">
        <v>3</v>
      </c>
      <c r="C32" s="244"/>
      <c r="D32" s="428" t="s">
        <v>14</v>
      </c>
      <c r="E32" s="428"/>
      <c r="F32" s="246">
        <v>21</v>
      </c>
      <c r="G32" s="96">
        <v>1400</v>
      </c>
    </row>
    <row r="33" spans="1:7" ht="15.75" customHeight="1" thickBot="1">
      <c r="A33" s="243" t="s">
        <v>23</v>
      </c>
      <c r="B33" s="219"/>
      <c r="C33" s="244"/>
      <c r="D33" s="428" t="s">
        <v>15</v>
      </c>
      <c r="E33" s="428"/>
      <c r="F33" s="246">
        <v>22</v>
      </c>
      <c r="G33" s="96">
        <v>135000</v>
      </c>
    </row>
    <row r="34" spans="1:7" ht="15.75" customHeight="1" thickBot="1">
      <c r="A34" s="243" t="s">
        <v>24</v>
      </c>
      <c r="B34" s="219"/>
      <c r="C34" s="244"/>
      <c r="D34" s="428" t="s">
        <v>133</v>
      </c>
      <c r="E34" s="428"/>
      <c r="F34" s="246">
        <v>23</v>
      </c>
      <c r="G34" s="96">
        <v>23755.9</v>
      </c>
    </row>
    <row r="35" spans="1:7" s="52" customFormat="1" ht="24.75" customHeight="1" thickBot="1">
      <c r="A35" s="243" t="s">
        <v>25</v>
      </c>
      <c r="B35" s="219"/>
      <c r="C35" s="244"/>
      <c r="D35" s="428" t="s">
        <v>134</v>
      </c>
      <c r="E35" s="428"/>
      <c r="F35" s="246">
        <v>24</v>
      </c>
      <c r="G35" s="96">
        <v>111244.1</v>
      </c>
    </row>
    <row r="36" spans="1:7" ht="15.75" customHeight="1" thickBot="1">
      <c r="A36" s="348"/>
      <c r="B36" s="219">
        <v>1</v>
      </c>
      <c r="C36" s="244"/>
      <c r="D36" s="428" t="s">
        <v>70</v>
      </c>
      <c r="E36" s="428"/>
      <c r="F36" s="246">
        <v>25</v>
      </c>
      <c r="G36" s="96"/>
    </row>
    <row r="37" spans="1:7" ht="27.75" customHeight="1" thickBot="1">
      <c r="A37" s="348"/>
      <c r="B37" s="219">
        <v>2</v>
      </c>
      <c r="C37" s="244"/>
      <c r="D37" s="428" t="s">
        <v>71</v>
      </c>
      <c r="E37" s="428"/>
      <c r="F37" s="246">
        <v>26</v>
      </c>
      <c r="G37" s="96"/>
    </row>
    <row r="38" spans="1:7" ht="15.75" customHeight="1" thickBot="1">
      <c r="A38" s="348"/>
      <c r="B38" s="219">
        <v>3</v>
      </c>
      <c r="C38" s="244"/>
      <c r="D38" s="428" t="s">
        <v>72</v>
      </c>
      <c r="E38" s="428"/>
      <c r="F38" s="246">
        <v>27</v>
      </c>
      <c r="G38" s="96"/>
    </row>
    <row r="39" spans="1:7" ht="64.5" customHeight="1" thickBot="1">
      <c r="A39" s="348"/>
      <c r="B39" s="219">
        <v>4</v>
      </c>
      <c r="C39" s="244"/>
      <c r="D39" s="351" t="s">
        <v>419</v>
      </c>
      <c r="E39" s="352"/>
      <c r="F39" s="246">
        <v>28</v>
      </c>
      <c r="G39" s="96"/>
    </row>
    <row r="40" spans="1:7" ht="20.25" customHeight="1" thickBot="1">
      <c r="A40" s="348"/>
      <c r="B40" s="219">
        <v>5</v>
      </c>
      <c r="C40" s="244"/>
      <c r="D40" s="428" t="s">
        <v>74</v>
      </c>
      <c r="E40" s="428"/>
      <c r="F40" s="246">
        <v>29</v>
      </c>
      <c r="G40" s="96"/>
    </row>
    <row r="41" spans="1:7" ht="27.75" customHeight="1" thickBot="1">
      <c r="A41" s="348"/>
      <c r="B41" s="219">
        <v>6</v>
      </c>
      <c r="C41" s="244"/>
      <c r="D41" s="428" t="s">
        <v>204</v>
      </c>
      <c r="E41" s="428"/>
      <c r="F41" s="246">
        <v>30</v>
      </c>
      <c r="G41" s="96">
        <v>111244.1</v>
      </c>
    </row>
    <row r="42" spans="1:7" ht="56.25" customHeight="1" thickBot="1">
      <c r="A42" s="348"/>
      <c r="B42" s="219">
        <v>7</v>
      </c>
      <c r="C42" s="244"/>
      <c r="D42" s="428" t="s">
        <v>75</v>
      </c>
      <c r="E42" s="428"/>
      <c r="F42" s="246">
        <v>31</v>
      </c>
      <c r="G42" s="96">
        <v>12360.4</v>
      </c>
    </row>
    <row r="43" spans="1:7" ht="66.75" customHeight="1" thickBot="1">
      <c r="A43" s="348"/>
      <c r="B43" s="219">
        <v>8</v>
      </c>
      <c r="C43" s="244"/>
      <c r="D43" s="428" t="s">
        <v>135</v>
      </c>
      <c r="E43" s="428"/>
      <c r="F43" s="246">
        <v>32</v>
      </c>
      <c r="G43" s="96">
        <v>61802.3</v>
      </c>
    </row>
    <row r="44" spans="1:7" ht="18.75" customHeight="1" thickBot="1">
      <c r="A44" s="348"/>
      <c r="B44" s="219"/>
      <c r="C44" s="244" t="s">
        <v>32</v>
      </c>
      <c r="D44" s="428" t="s">
        <v>401</v>
      </c>
      <c r="E44" s="428"/>
      <c r="F44" s="246">
        <v>33</v>
      </c>
      <c r="G44" s="96"/>
    </row>
    <row r="45" spans="1:7" ht="17.25" customHeight="1" thickBot="1">
      <c r="A45" s="348"/>
      <c r="B45" s="219"/>
      <c r="C45" s="244" t="s">
        <v>33</v>
      </c>
      <c r="D45" s="428" t="s">
        <v>402</v>
      </c>
      <c r="E45" s="428"/>
      <c r="F45" s="246">
        <v>34</v>
      </c>
      <c r="G45" s="96"/>
    </row>
    <row r="46" spans="1:7" ht="19.5" customHeight="1" thickBot="1">
      <c r="A46" s="348"/>
      <c r="B46" s="219"/>
      <c r="C46" s="244" t="s">
        <v>35</v>
      </c>
      <c r="D46" s="428" t="s">
        <v>403</v>
      </c>
      <c r="E46" s="428"/>
      <c r="F46" s="246">
        <v>35</v>
      </c>
      <c r="G46" s="96"/>
    </row>
    <row r="47" spans="1:7" ht="42" customHeight="1" thickBot="1">
      <c r="A47" s="348"/>
      <c r="B47" s="219">
        <v>9</v>
      </c>
      <c r="C47" s="244"/>
      <c r="D47" s="428" t="s">
        <v>203</v>
      </c>
      <c r="E47" s="428"/>
      <c r="F47" s="246">
        <v>36</v>
      </c>
      <c r="G47" s="96">
        <v>49441.8</v>
      </c>
    </row>
    <row r="48" spans="1:7" ht="20.25" customHeight="1" thickBot="1">
      <c r="A48" s="243" t="s">
        <v>26</v>
      </c>
      <c r="B48" s="219"/>
      <c r="C48" s="244"/>
      <c r="D48" s="428" t="s">
        <v>16</v>
      </c>
      <c r="E48" s="428"/>
      <c r="F48" s="246">
        <v>37</v>
      </c>
      <c r="G48" s="96"/>
    </row>
    <row r="49" spans="1:7" ht="29.25" customHeight="1" thickBot="1">
      <c r="A49" s="243" t="s">
        <v>27</v>
      </c>
      <c r="B49" s="219"/>
      <c r="C49" s="244"/>
      <c r="D49" s="428" t="s">
        <v>152</v>
      </c>
      <c r="E49" s="428"/>
      <c r="F49" s="246">
        <v>38</v>
      </c>
      <c r="G49" s="96"/>
    </row>
    <row r="50" spans="1:7" ht="15.75" customHeight="1" thickBot="1">
      <c r="A50" s="243"/>
      <c r="B50" s="219"/>
      <c r="C50" s="244" t="s">
        <v>32</v>
      </c>
      <c r="D50" s="428" t="s">
        <v>43</v>
      </c>
      <c r="E50" s="428"/>
      <c r="F50" s="246">
        <v>39</v>
      </c>
      <c r="G50" s="96"/>
    </row>
    <row r="51" spans="1:7" ht="15.75" customHeight="1" thickBot="1">
      <c r="A51" s="243"/>
      <c r="B51" s="219"/>
      <c r="C51" s="244" t="s">
        <v>33</v>
      </c>
      <c r="D51" s="428" t="s">
        <v>153</v>
      </c>
      <c r="E51" s="428"/>
      <c r="F51" s="246">
        <v>40</v>
      </c>
      <c r="G51" s="96"/>
    </row>
    <row r="52" spans="1:7" ht="15.75" customHeight="1" thickBot="1">
      <c r="A52" s="243"/>
      <c r="B52" s="219"/>
      <c r="C52" s="244" t="s">
        <v>35</v>
      </c>
      <c r="D52" s="428" t="s">
        <v>154</v>
      </c>
      <c r="E52" s="428"/>
      <c r="F52" s="246">
        <v>41</v>
      </c>
      <c r="G52" s="96"/>
    </row>
    <row r="53" spans="1:7" ht="15.75" customHeight="1" thickBot="1">
      <c r="A53" s="243"/>
      <c r="B53" s="219"/>
      <c r="C53" s="244" t="s">
        <v>38</v>
      </c>
      <c r="D53" s="428" t="s">
        <v>52</v>
      </c>
      <c r="E53" s="428"/>
      <c r="F53" s="246">
        <v>42</v>
      </c>
      <c r="G53" s="96"/>
    </row>
    <row r="54" spans="1:7" ht="15.75" customHeight="1" thickBot="1">
      <c r="A54" s="243"/>
      <c r="B54" s="219"/>
      <c r="C54" s="244" t="s">
        <v>39</v>
      </c>
      <c r="D54" s="428" t="s">
        <v>53</v>
      </c>
      <c r="E54" s="428"/>
      <c r="F54" s="246">
        <v>43</v>
      </c>
      <c r="G54" s="96"/>
    </row>
    <row r="55" spans="1:7" ht="18.75" customHeight="1" thickBot="1">
      <c r="A55" s="243" t="s">
        <v>28</v>
      </c>
      <c r="B55" s="219"/>
      <c r="C55" s="244"/>
      <c r="D55" s="428" t="s">
        <v>17</v>
      </c>
      <c r="E55" s="428"/>
      <c r="F55" s="246">
        <v>44</v>
      </c>
      <c r="G55" s="96">
        <v>254441.8</v>
      </c>
    </row>
    <row r="56" spans="1:7" ht="15.75" customHeight="1" thickBot="1">
      <c r="A56" s="243"/>
      <c r="B56" s="219">
        <v>1</v>
      </c>
      <c r="C56" s="244"/>
      <c r="D56" s="428" t="s">
        <v>18</v>
      </c>
      <c r="E56" s="428"/>
      <c r="F56" s="246">
        <v>45</v>
      </c>
      <c r="G56" s="96">
        <v>45000</v>
      </c>
    </row>
    <row r="57" spans="1:7" ht="26.25" customHeight="1" thickBot="1">
      <c r="A57" s="243"/>
      <c r="B57" s="219"/>
      <c r="C57" s="244"/>
      <c r="D57" s="245"/>
      <c r="E57" s="245" t="s">
        <v>404</v>
      </c>
      <c r="F57" s="246">
        <v>46</v>
      </c>
      <c r="G57" s="96"/>
    </row>
    <row r="58" spans="1:7" ht="15.75" customHeight="1" thickBot="1">
      <c r="A58" s="243" t="s">
        <v>29</v>
      </c>
      <c r="B58" s="219"/>
      <c r="C58" s="244"/>
      <c r="D58" s="428" t="s">
        <v>136</v>
      </c>
      <c r="E58" s="428"/>
      <c r="F58" s="246">
        <v>47</v>
      </c>
      <c r="G58" s="96">
        <v>254441.82814844407</v>
      </c>
    </row>
    <row r="59" spans="1:7" ht="17.25" customHeight="1" thickBot="1">
      <c r="A59" s="243" t="s">
        <v>76</v>
      </c>
      <c r="B59" s="218"/>
      <c r="C59" s="244"/>
      <c r="D59" s="428" t="s">
        <v>19</v>
      </c>
      <c r="E59" s="428"/>
      <c r="F59" s="246">
        <v>48</v>
      </c>
      <c r="G59" s="97"/>
    </row>
    <row r="60" spans="1:7" ht="18.75" customHeight="1" thickBot="1">
      <c r="A60" s="348"/>
      <c r="B60" s="219">
        <v>1</v>
      </c>
      <c r="C60" s="244"/>
      <c r="D60" s="428" t="s">
        <v>121</v>
      </c>
      <c r="E60" s="428"/>
      <c r="F60" s="246">
        <v>49</v>
      </c>
      <c r="G60" s="97">
        <v>17166</v>
      </c>
    </row>
    <row r="61" spans="1:7" ht="15.75" customHeight="1" thickBot="1">
      <c r="A61" s="348"/>
      <c r="B61" s="219">
        <v>2</v>
      </c>
      <c r="C61" s="244"/>
      <c r="D61" s="428" t="s">
        <v>465</v>
      </c>
      <c r="E61" s="428"/>
      <c r="F61" s="246">
        <v>50</v>
      </c>
      <c r="G61" s="97">
        <v>17571</v>
      </c>
    </row>
    <row r="62" spans="1:7" ht="15.75" customHeight="1" thickBot="1">
      <c r="A62" s="348"/>
      <c r="B62" s="219"/>
      <c r="C62" s="244"/>
      <c r="D62" s="422" t="s">
        <v>463</v>
      </c>
      <c r="E62" s="422"/>
      <c r="F62" s="246">
        <v>51</v>
      </c>
      <c r="G62" s="97">
        <v>2504</v>
      </c>
    </row>
    <row r="63" spans="1:7" ht="15.75" customHeight="1" thickBot="1">
      <c r="A63" s="348"/>
      <c r="B63" s="219"/>
      <c r="C63" s="244"/>
      <c r="D63" s="422" t="s">
        <v>464</v>
      </c>
      <c r="E63" s="422"/>
      <c r="F63" s="246">
        <v>52</v>
      </c>
      <c r="G63" s="97">
        <v>4664</v>
      </c>
    </row>
    <row r="64" spans="1:7" ht="40.5" customHeight="1" thickBot="1">
      <c r="A64" s="348"/>
      <c r="B64" s="219">
        <v>3</v>
      </c>
      <c r="C64" s="244"/>
      <c r="D64" s="349" t="s">
        <v>405</v>
      </c>
      <c r="E64" s="350"/>
      <c r="F64" s="246">
        <v>53</v>
      </c>
      <c r="G64" s="97">
        <v>2224.0086950003747</v>
      </c>
    </row>
    <row r="65" spans="1:7" ht="38.25" customHeight="1" thickBot="1">
      <c r="A65" s="348"/>
      <c r="B65" s="219">
        <v>4</v>
      </c>
      <c r="C65" s="244"/>
      <c r="D65" s="349" t="s">
        <v>406</v>
      </c>
      <c r="E65" s="349"/>
      <c r="F65" s="246">
        <v>54</v>
      </c>
      <c r="G65" s="97">
        <v>2044.112135522075</v>
      </c>
    </row>
    <row r="66" spans="1:7" ht="33" customHeight="1" thickBot="1">
      <c r="A66" s="348"/>
      <c r="B66" s="219">
        <v>5</v>
      </c>
      <c r="C66" s="244"/>
      <c r="D66" s="349" t="s">
        <v>407</v>
      </c>
      <c r="E66" s="349"/>
      <c r="F66" s="246">
        <v>55</v>
      </c>
      <c r="G66" s="97"/>
    </row>
    <row r="67" spans="1:7" ht="30" customHeight="1" thickBot="1">
      <c r="A67" s="348"/>
      <c r="B67" s="219">
        <v>6</v>
      </c>
      <c r="C67" s="244"/>
      <c r="D67" s="349" t="s">
        <v>415</v>
      </c>
      <c r="E67" s="349"/>
      <c r="F67" s="246">
        <v>56</v>
      </c>
      <c r="G67" s="97">
        <v>529.281201980536</v>
      </c>
    </row>
    <row r="68" spans="1:7" ht="27.75" customHeight="1" thickBot="1">
      <c r="A68" s="348"/>
      <c r="B68" s="219">
        <v>7</v>
      </c>
      <c r="C68" s="244"/>
      <c r="D68" s="428" t="s">
        <v>408</v>
      </c>
      <c r="E68" s="428"/>
      <c r="F68" s="246">
        <v>57</v>
      </c>
      <c r="G68" s="97">
        <v>918.1818181818182</v>
      </c>
    </row>
    <row r="69" spans="1:7" ht="15.75" customHeight="1" thickBot="1">
      <c r="A69" s="348"/>
      <c r="B69" s="219">
        <v>8</v>
      </c>
      <c r="C69" s="244"/>
      <c r="D69" s="428" t="s">
        <v>137</v>
      </c>
      <c r="E69" s="428"/>
      <c r="F69" s="246">
        <v>58</v>
      </c>
      <c r="G69" s="97">
        <v>0</v>
      </c>
    </row>
    <row r="70" spans="1:7" ht="15.75" customHeight="1" thickBot="1">
      <c r="A70" s="348"/>
      <c r="B70" s="219">
        <v>9</v>
      </c>
      <c r="C70" s="244"/>
      <c r="D70" s="428" t="s">
        <v>138</v>
      </c>
      <c r="E70" s="428"/>
      <c r="F70" s="246">
        <v>59</v>
      </c>
      <c r="G70" s="97">
        <v>18700</v>
      </c>
    </row>
    <row r="71" spans="1:7" ht="15.75" customHeight="1">
      <c r="A71" s="45"/>
      <c r="B71" s="46"/>
      <c r="C71" s="47"/>
      <c r="D71" s="251"/>
      <c r="E71" s="251"/>
      <c r="F71" s="48"/>
      <c r="G71" s="49"/>
    </row>
    <row r="72" spans="1:7" s="121" customFormat="1" ht="15.75" customHeight="1">
      <c r="A72" s="426"/>
      <c r="B72" s="401"/>
      <c r="C72" s="401"/>
      <c r="D72" s="401"/>
      <c r="E72" s="401"/>
      <c r="F72" s="401"/>
      <c r="G72" s="401"/>
    </row>
    <row r="73" spans="1:7" s="121" customFormat="1" ht="15.75" customHeight="1">
      <c r="A73" s="378"/>
      <c r="B73" s="379"/>
      <c r="C73" s="379"/>
      <c r="D73" s="379"/>
      <c r="E73" s="379"/>
      <c r="F73" s="379"/>
      <c r="G73" s="379"/>
    </row>
    <row r="74" spans="1:7" ht="47.25" customHeight="1">
      <c r="A74" s="46"/>
      <c r="B74" s="46"/>
      <c r="D74" s="46"/>
      <c r="E74" s="423"/>
      <c r="F74" s="423"/>
      <c r="G74" s="98"/>
    </row>
    <row r="75" spans="1:7" ht="12.75">
      <c r="A75" s="46"/>
      <c r="B75" s="46"/>
      <c r="D75" s="46"/>
      <c r="E75" s="424"/>
      <c r="F75" s="425"/>
      <c r="G75" s="425"/>
    </row>
    <row r="76" spans="1:7" ht="12.75">
      <c r="A76" s="46"/>
      <c r="B76" s="46"/>
      <c r="D76" s="46"/>
      <c r="E76" s="424"/>
      <c r="F76" s="425"/>
      <c r="G76" s="425"/>
    </row>
    <row r="77" spans="1:7" ht="12.75">
      <c r="A77" s="426"/>
      <c r="B77" s="426"/>
      <c r="C77" s="253"/>
      <c r="D77" s="253"/>
      <c r="E77" s="426"/>
      <c r="F77" s="427"/>
      <c r="G77" s="427"/>
    </row>
    <row r="78" spans="1:7" ht="12.75">
      <c r="A78" s="46"/>
      <c r="B78" s="46"/>
      <c r="D78" s="46"/>
      <c r="E78" s="51"/>
      <c r="F78" s="48"/>
      <c r="G78" s="49"/>
    </row>
    <row r="79" spans="1:7" ht="12.75">
      <c r="A79" s="46"/>
      <c r="B79" s="46"/>
      <c r="D79" s="46"/>
      <c r="E79" s="51"/>
      <c r="F79" s="48"/>
      <c r="G79" s="49"/>
    </row>
    <row r="80" spans="1:7" ht="12.75">
      <c r="A80" s="46"/>
      <c r="B80" s="46"/>
      <c r="D80" s="46"/>
      <c r="E80" s="51"/>
      <c r="F80" s="48"/>
      <c r="G80" s="49"/>
    </row>
    <row r="81" spans="1:7" ht="12.75">
      <c r="A81" s="46"/>
      <c r="B81" s="46"/>
      <c r="D81" s="46"/>
      <c r="E81" s="51"/>
      <c r="F81" s="48"/>
      <c r="G81" s="49"/>
    </row>
    <row r="82" spans="1:7" ht="12.75">
      <c r="A82" s="46"/>
      <c r="B82" s="46"/>
      <c r="D82" s="46"/>
      <c r="E82" s="51"/>
      <c r="F82" s="48"/>
      <c r="G82" s="49"/>
    </row>
    <row r="83" spans="1:7" ht="12.75">
      <c r="A83" s="46"/>
      <c r="B83" s="46"/>
      <c r="D83" s="46"/>
      <c r="E83" s="51"/>
      <c r="F83" s="48"/>
      <c r="G83" s="49"/>
    </row>
    <row r="84" spans="1:7" ht="12.75">
      <c r="A84" s="46"/>
      <c r="B84" s="46"/>
      <c r="D84" s="46"/>
      <c r="E84" s="51"/>
      <c r="F84" s="48"/>
      <c r="G84" s="49"/>
    </row>
    <row r="85" spans="1:7" ht="12.75">
      <c r="A85" s="46"/>
      <c r="B85" s="46"/>
      <c r="D85" s="46"/>
      <c r="E85" s="51"/>
      <c r="F85" s="48"/>
      <c r="G85" s="49"/>
    </row>
    <row r="86" spans="1:7" ht="12.75">
      <c r="A86" s="46"/>
      <c r="B86" s="46"/>
      <c r="D86" s="46"/>
      <c r="E86" s="51"/>
      <c r="F86" s="48"/>
      <c r="G86" s="49"/>
    </row>
    <row r="87" spans="1:7" ht="12.75">
      <c r="A87" s="46"/>
      <c r="B87" s="46"/>
      <c r="D87" s="46"/>
      <c r="E87" s="51"/>
      <c r="F87" s="48"/>
      <c r="G87" s="49"/>
    </row>
    <row r="88" spans="1:7" ht="12.75">
      <c r="A88" s="46"/>
      <c r="B88" s="46"/>
      <c r="D88" s="46"/>
      <c r="E88" s="51"/>
      <c r="F88" s="48"/>
      <c r="G88" s="49"/>
    </row>
    <row r="89" spans="1:7" ht="12.75">
      <c r="A89" s="46"/>
      <c r="B89" s="46"/>
      <c r="D89" s="46"/>
      <c r="E89" s="51"/>
      <c r="F89" s="48"/>
      <c r="G89" s="49"/>
    </row>
    <row r="90" spans="1:7" ht="12.75">
      <c r="A90" s="46"/>
      <c r="B90" s="46"/>
      <c r="D90" s="46"/>
      <c r="E90" s="51"/>
      <c r="F90" s="48"/>
      <c r="G90" s="49"/>
    </row>
    <row r="91" spans="1:7" ht="12.75">
      <c r="A91" s="46"/>
      <c r="B91" s="46"/>
      <c r="D91" s="46"/>
      <c r="E91" s="51"/>
      <c r="F91" s="48"/>
      <c r="G91" s="49"/>
    </row>
    <row r="92" spans="1:7" ht="12.75">
      <c r="A92" s="46"/>
      <c r="B92" s="46"/>
      <c r="D92" s="46"/>
      <c r="E92" s="51"/>
      <c r="F92" s="48"/>
      <c r="G92" s="49"/>
    </row>
    <row r="93" spans="1:7" ht="12.75">
      <c r="A93" s="46"/>
      <c r="B93" s="46"/>
      <c r="D93" s="46"/>
      <c r="E93" s="51"/>
      <c r="F93" s="48"/>
      <c r="G93" s="49"/>
    </row>
    <row r="94" spans="1:7" ht="12.75">
      <c r="A94" s="46"/>
      <c r="B94" s="46"/>
      <c r="D94" s="46"/>
      <c r="E94" s="51"/>
      <c r="F94" s="48"/>
      <c r="G94" s="49"/>
    </row>
    <row r="95" spans="1:7" ht="12.75">
      <c r="A95" s="46"/>
      <c r="B95" s="46"/>
      <c r="D95" s="46"/>
      <c r="E95" s="51"/>
      <c r="F95" s="48"/>
      <c r="G95" s="49"/>
    </row>
    <row r="96" spans="1:7" ht="12.75">
      <c r="A96" s="46"/>
      <c r="B96" s="46"/>
      <c r="D96" s="46"/>
      <c r="E96" s="51"/>
      <c r="F96" s="48"/>
      <c r="G96" s="49"/>
    </row>
    <row r="97" spans="1:7" ht="12.75">
      <c r="A97" s="46"/>
      <c r="B97" s="46"/>
      <c r="D97" s="46"/>
      <c r="E97" s="51"/>
      <c r="F97" s="48"/>
      <c r="G97" s="49"/>
    </row>
    <row r="98" spans="1:7" ht="12.75">
      <c r="A98" s="46"/>
      <c r="B98" s="46"/>
      <c r="D98" s="46"/>
      <c r="E98" s="51"/>
      <c r="F98" s="48"/>
      <c r="G98" s="49"/>
    </row>
    <row r="99" spans="1:7" ht="12.75">
      <c r="A99" s="46"/>
      <c r="B99" s="46"/>
      <c r="D99" s="46"/>
      <c r="E99" s="51"/>
      <c r="F99" s="48"/>
      <c r="G99" s="49"/>
    </row>
    <row r="100" spans="1:7" ht="12.75">
      <c r="A100" s="46"/>
      <c r="B100" s="46"/>
      <c r="D100" s="46"/>
      <c r="E100" s="51"/>
      <c r="F100" s="48"/>
      <c r="G100" s="49"/>
    </row>
    <row r="101" spans="1:7" ht="12.75">
      <c r="A101" s="46"/>
      <c r="B101" s="46"/>
      <c r="D101" s="46"/>
      <c r="E101" s="51"/>
      <c r="F101" s="48"/>
      <c r="G101" s="49"/>
    </row>
    <row r="102" spans="1:7" ht="12.75">
      <c r="A102" s="46"/>
      <c r="B102" s="46"/>
      <c r="D102" s="46"/>
      <c r="E102" s="51"/>
      <c r="F102" s="48"/>
      <c r="G102" s="49"/>
    </row>
    <row r="103" spans="1:7" ht="12.75">
      <c r="A103" s="46"/>
      <c r="B103" s="46"/>
      <c r="D103" s="46"/>
      <c r="E103" s="51"/>
      <c r="F103" s="48"/>
      <c r="G103" s="49"/>
    </row>
    <row r="104" spans="1:7" ht="12.75">
      <c r="A104" s="46"/>
      <c r="B104" s="46"/>
      <c r="D104" s="46"/>
      <c r="E104" s="51"/>
      <c r="F104" s="48"/>
      <c r="G104" s="49"/>
    </row>
    <row r="105" spans="1:7" ht="12.75">
      <c r="A105" s="46"/>
      <c r="B105" s="46"/>
      <c r="D105" s="46"/>
      <c r="E105" s="51"/>
      <c r="F105" s="48"/>
      <c r="G105" s="49"/>
    </row>
    <row r="106" spans="1:7" ht="12.75">
      <c r="A106" s="46"/>
      <c r="B106" s="46"/>
      <c r="D106" s="46"/>
      <c r="E106" s="51"/>
      <c r="F106" s="48"/>
      <c r="G106" s="49"/>
    </row>
    <row r="107" spans="1:7" ht="12.75">
      <c r="A107" s="46"/>
      <c r="B107" s="46"/>
      <c r="D107" s="46"/>
      <c r="E107" s="51"/>
      <c r="F107" s="48"/>
      <c r="G107" s="49"/>
    </row>
    <row r="108" spans="1:7" ht="12.75">
      <c r="A108" s="46"/>
      <c r="B108" s="46"/>
      <c r="D108" s="46"/>
      <c r="E108" s="51"/>
      <c r="F108" s="48"/>
      <c r="G108" s="49"/>
    </row>
    <row r="109" spans="1:7" ht="12.75">
      <c r="A109" s="46"/>
      <c r="B109" s="46"/>
      <c r="D109" s="46"/>
      <c r="E109" s="51"/>
      <c r="F109" s="48"/>
      <c r="G109" s="49"/>
    </row>
    <row r="110" spans="1:7" ht="12.75">
      <c r="A110" s="46"/>
      <c r="B110" s="46"/>
      <c r="D110" s="46"/>
      <c r="E110" s="51"/>
      <c r="F110" s="48"/>
      <c r="G110" s="49"/>
    </row>
    <row r="111" spans="1:7" ht="12.75">
      <c r="A111" s="46"/>
      <c r="B111" s="46"/>
      <c r="D111" s="46"/>
      <c r="E111" s="51"/>
      <c r="F111" s="48"/>
      <c r="G111" s="49"/>
    </row>
    <row r="112" spans="1:7" ht="12.75">
      <c r="A112" s="46"/>
      <c r="B112" s="46"/>
      <c r="D112" s="46"/>
      <c r="E112" s="51"/>
      <c r="F112" s="48"/>
      <c r="G112" s="49"/>
    </row>
    <row r="113" spans="1:7" ht="12.75">
      <c r="A113" s="46"/>
      <c r="B113" s="46"/>
      <c r="D113" s="46"/>
      <c r="E113" s="51"/>
      <c r="F113" s="48"/>
      <c r="G113" s="49"/>
    </row>
    <row r="114" spans="1:7" ht="12.75">
      <c r="A114" s="46"/>
      <c r="B114" s="46"/>
      <c r="D114" s="46"/>
      <c r="E114" s="51"/>
      <c r="F114" s="48"/>
      <c r="G114" s="49"/>
    </row>
    <row r="115" spans="1:7" ht="12.75">
      <c r="A115" s="46"/>
      <c r="B115" s="46"/>
      <c r="D115" s="46"/>
      <c r="E115" s="51"/>
      <c r="F115" s="48"/>
      <c r="G115" s="49"/>
    </row>
    <row r="116" spans="1:7" ht="12.75">
      <c r="A116" s="46"/>
      <c r="B116" s="46"/>
      <c r="D116" s="46"/>
      <c r="E116" s="51"/>
      <c r="F116" s="48"/>
      <c r="G116" s="49"/>
    </row>
    <row r="117" spans="1:7" ht="12.75">
      <c r="A117" s="46"/>
      <c r="B117" s="46"/>
      <c r="D117" s="46"/>
      <c r="E117" s="51"/>
      <c r="F117" s="48"/>
      <c r="G117" s="49"/>
    </row>
    <row r="118" spans="1:7" ht="12.75">
      <c r="A118" s="46"/>
      <c r="B118" s="46"/>
      <c r="D118" s="46"/>
      <c r="E118" s="51"/>
      <c r="F118" s="48"/>
      <c r="G118" s="49"/>
    </row>
    <row r="119" spans="1:7" ht="12.75">
      <c r="A119" s="46"/>
      <c r="B119" s="46"/>
      <c r="D119" s="46"/>
      <c r="E119" s="51"/>
      <c r="F119" s="48"/>
      <c r="G119" s="49"/>
    </row>
    <row r="120" spans="1:7" ht="12.75">
      <c r="A120" s="46"/>
      <c r="B120" s="46"/>
      <c r="D120" s="46"/>
      <c r="E120" s="51"/>
      <c r="F120" s="48"/>
      <c r="G120" s="49"/>
    </row>
    <row r="121" spans="1:7" ht="12.75">
      <c r="A121" s="46"/>
      <c r="B121" s="46"/>
      <c r="D121" s="46"/>
      <c r="E121" s="51"/>
      <c r="F121" s="48"/>
      <c r="G121" s="49"/>
    </row>
    <row r="122" spans="1:7" ht="12.75">
      <c r="A122" s="46"/>
      <c r="B122" s="46"/>
      <c r="D122" s="46"/>
      <c r="E122" s="51"/>
      <c r="F122" s="48"/>
      <c r="G122" s="49"/>
    </row>
    <row r="123" spans="1:7" ht="12.75">
      <c r="A123" s="46"/>
      <c r="B123" s="46"/>
      <c r="D123" s="46"/>
      <c r="E123" s="51"/>
      <c r="F123" s="48"/>
      <c r="G123" s="49"/>
    </row>
    <row r="124" spans="1:7" ht="12.75">
      <c r="A124" s="46"/>
      <c r="B124" s="46"/>
      <c r="D124" s="46"/>
      <c r="E124" s="51"/>
      <c r="F124" s="48"/>
      <c r="G124" s="49"/>
    </row>
    <row r="125" spans="1:7" ht="12.75">
      <c r="A125" s="46"/>
      <c r="B125" s="46"/>
      <c r="D125" s="46"/>
      <c r="E125" s="51"/>
      <c r="F125" s="48"/>
      <c r="G125" s="49"/>
    </row>
    <row r="126" spans="1:7" ht="12.75">
      <c r="A126" s="46"/>
      <c r="B126" s="46"/>
      <c r="D126" s="46"/>
      <c r="E126" s="51"/>
      <c r="F126" s="48"/>
      <c r="G126" s="49"/>
    </row>
    <row r="127" spans="1:7" ht="12.75">
      <c r="A127" s="46"/>
      <c r="B127" s="46"/>
      <c r="D127" s="46"/>
      <c r="E127" s="51"/>
      <c r="F127" s="48"/>
      <c r="G127" s="49"/>
    </row>
    <row r="128" spans="1:7" ht="12.75">
      <c r="A128" s="46"/>
      <c r="B128" s="46"/>
      <c r="D128" s="46"/>
      <c r="E128" s="51"/>
      <c r="F128" s="48"/>
      <c r="G128" s="49"/>
    </row>
    <row r="129" spans="1:7" ht="12.75">
      <c r="A129" s="46"/>
      <c r="B129" s="46"/>
      <c r="D129" s="46"/>
      <c r="E129" s="51"/>
      <c r="F129" s="48"/>
      <c r="G129" s="49"/>
    </row>
    <row r="130" spans="1:7" ht="12.75">
      <c r="A130" s="46"/>
      <c r="B130" s="46"/>
      <c r="D130" s="46"/>
      <c r="E130" s="51"/>
      <c r="F130" s="48"/>
      <c r="G130" s="49"/>
    </row>
    <row r="131" spans="1:7" ht="12.75">
      <c r="A131" s="46"/>
      <c r="B131" s="46"/>
      <c r="D131" s="46"/>
      <c r="E131" s="51"/>
      <c r="F131" s="48"/>
      <c r="G131" s="49"/>
    </row>
    <row r="132" spans="1:7" ht="12.75">
      <c r="A132" s="46"/>
      <c r="B132" s="46"/>
      <c r="D132" s="46"/>
      <c r="E132" s="51"/>
      <c r="F132" s="48"/>
      <c r="G132" s="49"/>
    </row>
    <row r="133" spans="1:7" ht="12.75">
      <c r="A133" s="46"/>
      <c r="B133" s="46"/>
      <c r="D133" s="46"/>
      <c r="E133" s="51"/>
      <c r="F133" s="48"/>
      <c r="G133" s="49"/>
    </row>
    <row r="134" spans="1:7" ht="12.75">
      <c r="A134" s="46"/>
      <c r="B134" s="46"/>
      <c r="D134" s="46"/>
      <c r="E134" s="51"/>
      <c r="F134" s="48"/>
      <c r="G134" s="49"/>
    </row>
    <row r="135" spans="1:7" ht="12.75">
      <c r="A135" s="46"/>
      <c r="B135" s="46"/>
      <c r="D135" s="46"/>
      <c r="E135" s="51"/>
      <c r="F135" s="48"/>
      <c r="G135" s="49"/>
    </row>
    <row r="136" spans="1:7" ht="12.75">
      <c r="A136" s="46"/>
      <c r="B136" s="46"/>
      <c r="D136" s="46"/>
      <c r="E136" s="51"/>
      <c r="F136" s="48"/>
      <c r="G136" s="49"/>
    </row>
    <row r="137" spans="1:7" ht="12.75">
      <c r="A137" s="46"/>
      <c r="B137" s="46"/>
      <c r="D137" s="46"/>
      <c r="E137" s="51"/>
      <c r="F137" s="48"/>
      <c r="G137" s="49"/>
    </row>
    <row r="138" spans="1:7" ht="12.75">
      <c r="A138" s="46"/>
      <c r="B138" s="46"/>
      <c r="D138" s="46"/>
      <c r="E138" s="51"/>
      <c r="F138" s="48"/>
      <c r="G138" s="49"/>
    </row>
    <row r="139" spans="1:7" ht="12.75">
      <c r="A139" s="46"/>
      <c r="B139" s="46"/>
      <c r="D139" s="46"/>
      <c r="E139" s="51"/>
      <c r="F139" s="48"/>
      <c r="G139" s="49"/>
    </row>
    <row r="140" spans="1:7" ht="12.75">
      <c r="A140" s="46"/>
      <c r="B140" s="46"/>
      <c r="D140" s="46"/>
      <c r="E140" s="51"/>
      <c r="F140" s="48"/>
      <c r="G140" s="49"/>
    </row>
    <row r="141" spans="1:7" ht="12.75">
      <c r="A141" s="46"/>
      <c r="B141" s="46"/>
      <c r="D141" s="46"/>
      <c r="E141" s="51"/>
      <c r="F141" s="48"/>
      <c r="G141" s="49"/>
    </row>
    <row r="142" spans="1:7" ht="12.75">
      <c r="A142" s="46"/>
      <c r="B142" s="46"/>
      <c r="D142" s="46"/>
      <c r="E142" s="51"/>
      <c r="F142" s="48"/>
      <c r="G142" s="49"/>
    </row>
    <row r="143" spans="1:7" ht="12.75">
      <c r="A143" s="46"/>
      <c r="B143" s="46"/>
      <c r="D143" s="46"/>
      <c r="E143" s="51"/>
      <c r="F143" s="48"/>
      <c r="G143" s="49"/>
    </row>
    <row r="144" spans="1:7" ht="12.75">
      <c r="A144" s="46"/>
      <c r="B144" s="46"/>
      <c r="D144" s="46"/>
      <c r="E144" s="51"/>
      <c r="F144" s="48"/>
      <c r="G144" s="49"/>
    </row>
    <row r="145" spans="1:7" ht="12.75">
      <c r="A145" s="46"/>
      <c r="B145" s="46"/>
      <c r="D145" s="46"/>
      <c r="E145" s="51"/>
      <c r="F145" s="48"/>
      <c r="G145" s="49"/>
    </row>
    <row r="146" spans="1:7" ht="12.75">
      <c r="A146" s="46"/>
      <c r="B146" s="46"/>
      <c r="D146" s="46"/>
      <c r="E146" s="51"/>
      <c r="F146" s="48"/>
      <c r="G146" s="49"/>
    </row>
    <row r="147" spans="1:7" ht="12.75">
      <c r="A147" s="46"/>
      <c r="B147" s="46"/>
      <c r="D147" s="46"/>
      <c r="E147" s="51"/>
      <c r="F147" s="48"/>
      <c r="G147" s="49"/>
    </row>
    <row r="148" spans="1:7" ht="12.75">
      <c r="A148" s="46"/>
      <c r="B148" s="46"/>
      <c r="D148" s="46"/>
      <c r="E148" s="51"/>
      <c r="F148" s="48"/>
      <c r="G148" s="49"/>
    </row>
    <row r="149" spans="1:7" ht="12.75">
      <c r="A149" s="46"/>
      <c r="B149" s="46"/>
      <c r="D149" s="46"/>
      <c r="E149" s="51"/>
      <c r="F149" s="48"/>
      <c r="G149" s="49"/>
    </row>
    <row r="150" spans="1:7" ht="12.75">
      <c r="A150" s="46"/>
      <c r="B150" s="46"/>
      <c r="D150" s="46"/>
      <c r="E150" s="51"/>
      <c r="F150" s="48"/>
      <c r="G150" s="49"/>
    </row>
    <row r="151" spans="1:7" ht="12.75">
      <c r="A151" s="46"/>
      <c r="B151" s="46"/>
      <c r="D151" s="46"/>
      <c r="E151" s="51"/>
      <c r="F151" s="48"/>
      <c r="G151" s="49"/>
    </row>
    <row r="152" spans="1:7" ht="12.75">
      <c r="A152" s="46"/>
      <c r="B152" s="46"/>
      <c r="D152" s="46"/>
      <c r="E152" s="51"/>
      <c r="F152" s="48"/>
      <c r="G152" s="49"/>
    </row>
    <row r="153" spans="1:7" ht="12.75">
      <c r="A153" s="46"/>
      <c r="B153" s="46"/>
      <c r="D153" s="46"/>
      <c r="E153" s="51"/>
      <c r="F153" s="48"/>
      <c r="G153" s="49"/>
    </row>
    <row r="154" spans="1:7" ht="12.75">
      <c r="A154" s="46"/>
      <c r="B154" s="46"/>
      <c r="D154" s="46"/>
      <c r="E154" s="51"/>
      <c r="F154" s="48"/>
      <c r="G154" s="49"/>
    </row>
    <row r="155" spans="1:7" ht="12.75">
      <c r="A155" s="46"/>
      <c r="B155" s="46"/>
      <c r="D155" s="46"/>
      <c r="E155" s="51"/>
      <c r="F155" s="48"/>
      <c r="G155" s="49"/>
    </row>
    <row r="156" spans="1:7" ht="12.75">
      <c r="A156" s="46"/>
      <c r="B156" s="46"/>
      <c r="D156" s="46"/>
      <c r="E156" s="51"/>
      <c r="F156" s="48"/>
      <c r="G156" s="49"/>
    </row>
    <row r="157" spans="1:7" ht="12.75">
      <c r="A157" s="46"/>
      <c r="B157" s="46"/>
      <c r="D157" s="46"/>
      <c r="E157" s="51"/>
      <c r="F157" s="48"/>
      <c r="G157" s="49"/>
    </row>
    <row r="158" spans="1:7" ht="12.75">
      <c r="A158" s="46"/>
      <c r="B158" s="46"/>
      <c r="D158" s="46"/>
      <c r="E158" s="51"/>
      <c r="F158" s="48"/>
      <c r="G158" s="49"/>
    </row>
    <row r="159" spans="1:7" ht="12.75">
      <c r="A159" s="46"/>
      <c r="B159" s="46"/>
      <c r="D159" s="46"/>
      <c r="E159" s="51"/>
      <c r="F159" s="48"/>
      <c r="G159" s="49"/>
    </row>
    <row r="160" spans="1:7" ht="12.75">
      <c r="A160" s="46"/>
      <c r="B160" s="46"/>
      <c r="D160" s="46"/>
      <c r="E160" s="51"/>
      <c r="F160" s="48"/>
      <c r="G160" s="49"/>
    </row>
    <row r="161" spans="1:7" ht="12.75">
      <c r="A161" s="46"/>
      <c r="B161" s="46"/>
      <c r="D161" s="46"/>
      <c r="E161" s="51"/>
      <c r="F161" s="48"/>
      <c r="G161" s="49"/>
    </row>
    <row r="162" spans="1:7" ht="12.75">
      <c r="A162" s="46"/>
      <c r="B162" s="46"/>
      <c r="D162" s="46"/>
      <c r="E162" s="51"/>
      <c r="F162" s="48"/>
      <c r="G162" s="49"/>
    </row>
    <row r="163" spans="1:7" ht="12.75">
      <c r="A163" s="46"/>
      <c r="B163" s="46"/>
      <c r="D163" s="46"/>
      <c r="E163" s="51"/>
      <c r="F163" s="48"/>
      <c r="G163" s="49"/>
    </row>
    <row r="164" spans="1:7" ht="12.75">
      <c r="A164" s="46"/>
      <c r="B164" s="46"/>
      <c r="D164" s="46"/>
      <c r="E164" s="51"/>
      <c r="F164" s="48"/>
      <c r="G164" s="49"/>
    </row>
    <row r="165" spans="1:7" ht="12.75">
      <c r="A165" s="46"/>
      <c r="B165" s="46"/>
      <c r="D165" s="46"/>
      <c r="E165" s="51"/>
      <c r="F165" s="48"/>
      <c r="G165" s="49"/>
    </row>
    <row r="166" spans="1:7" ht="12.75">
      <c r="A166" s="46"/>
      <c r="B166" s="46"/>
      <c r="D166" s="46"/>
      <c r="E166" s="51"/>
      <c r="F166" s="48"/>
      <c r="G166" s="49"/>
    </row>
    <row r="167" spans="1:7" ht="12.75">
      <c r="A167" s="46"/>
      <c r="B167" s="46"/>
      <c r="D167" s="46"/>
      <c r="E167" s="51"/>
      <c r="F167" s="48"/>
      <c r="G167" s="49"/>
    </row>
    <row r="168" spans="1:7" ht="12.75">
      <c r="A168" s="46"/>
      <c r="B168" s="46"/>
      <c r="D168" s="46"/>
      <c r="E168" s="51"/>
      <c r="F168" s="48"/>
      <c r="G168" s="49"/>
    </row>
    <row r="169" spans="1:7" ht="12.75">
      <c r="A169" s="46"/>
      <c r="B169" s="46"/>
      <c r="D169" s="46"/>
      <c r="E169" s="51"/>
      <c r="F169" s="48"/>
      <c r="G169" s="49"/>
    </row>
    <row r="170" spans="1:7" ht="12.75">
      <c r="A170" s="46"/>
      <c r="B170" s="46"/>
      <c r="D170" s="46"/>
      <c r="E170" s="51"/>
      <c r="F170" s="48"/>
      <c r="G170" s="49"/>
    </row>
    <row r="171" spans="1:7" ht="12.75">
      <c r="A171" s="46"/>
      <c r="B171" s="46"/>
      <c r="D171" s="46"/>
      <c r="E171" s="51"/>
      <c r="F171" s="48"/>
      <c r="G171" s="49"/>
    </row>
    <row r="172" spans="1:7" ht="12.75">
      <c r="A172" s="46"/>
      <c r="B172" s="46"/>
      <c r="D172" s="46"/>
      <c r="E172" s="51"/>
      <c r="F172" s="48"/>
      <c r="G172" s="49"/>
    </row>
    <row r="173" spans="1:7" ht="12.75">
      <c r="A173" s="46"/>
      <c r="B173" s="46"/>
      <c r="D173" s="46"/>
      <c r="E173" s="51"/>
      <c r="F173" s="48"/>
      <c r="G173" s="49"/>
    </row>
    <row r="174" spans="1:7" ht="12.75">
      <c r="A174" s="46"/>
      <c r="B174" s="46"/>
      <c r="D174" s="46"/>
      <c r="E174" s="51"/>
      <c r="F174" s="48"/>
      <c r="G174" s="49"/>
    </row>
    <row r="175" spans="1:7" ht="12.75">
      <c r="A175" s="46"/>
      <c r="B175" s="46"/>
      <c r="D175" s="46"/>
      <c r="E175" s="51"/>
      <c r="F175" s="48"/>
      <c r="G175" s="49"/>
    </row>
    <row r="176" spans="1:7" ht="12.75">
      <c r="A176" s="46"/>
      <c r="B176" s="46"/>
      <c r="D176" s="46"/>
      <c r="E176" s="51"/>
      <c r="F176" s="48"/>
      <c r="G176" s="49"/>
    </row>
    <row r="177" spans="1:7" ht="12.75">
      <c r="A177" s="46"/>
      <c r="B177" s="46"/>
      <c r="D177" s="46"/>
      <c r="E177" s="51"/>
      <c r="F177" s="48"/>
      <c r="G177" s="49"/>
    </row>
    <row r="178" spans="1:7" ht="12.75">
      <c r="A178" s="46"/>
      <c r="B178" s="46"/>
      <c r="D178" s="46"/>
      <c r="E178" s="51"/>
      <c r="F178" s="48"/>
      <c r="G178" s="49"/>
    </row>
    <row r="179" spans="1:7" ht="12.75">
      <c r="A179" s="46"/>
      <c r="B179" s="46"/>
      <c r="D179" s="46"/>
      <c r="E179" s="51"/>
      <c r="F179" s="48"/>
      <c r="G179" s="49"/>
    </row>
    <row r="180" spans="1:7" ht="12.75">
      <c r="A180" s="46"/>
      <c r="B180" s="46"/>
      <c r="D180" s="46"/>
      <c r="E180" s="51"/>
      <c r="F180" s="48"/>
      <c r="G180" s="49"/>
    </row>
    <row r="181" spans="1:7" ht="12.75">
      <c r="A181" s="46"/>
      <c r="B181" s="46"/>
      <c r="D181" s="46"/>
      <c r="E181" s="51"/>
      <c r="F181" s="48"/>
      <c r="G181" s="49"/>
    </row>
    <row r="182" spans="1:7" ht="12.75">
      <c r="A182" s="46"/>
      <c r="B182" s="46"/>
      <c r="D182" s="46"/>
      <c r="E182" s="51"/>
      <c r="F182" s="48"/>
      <c r="G182" s="49"/>
    </row>
    <row r="183" spans="1:7" ht="12.75">
      <c r="A183" s="46"/>
      <c r="B183" s="46"/>
      <c r="D183" s="46"/>
      <c r="E183" s="51"/>
      <c r="F183" s="48"/>
      <c r="G183" s="49"/>
    </row>
    <row r="184" spans="1:7" ht="12.75">
      <c r="A184" s="46"/>
      <c r="B184" s="46"/>
      <c r="D184" s="46"/>
      <c r="E184" s="51"/>
      <c r="F184" s="48"/>
      <c r="G184" s="49"/>
    </row>
    <row r="185" spans="1:7" ht="12.75">
      <c r="A185" s="46"/>
      <c r="B185" s="46"/>
      <c r="D185" s="46"/>
      <c r="E185" s="51"/>
      <c r="F185" s="48"/>
      <c r="G185" s="49"/>
    </row>
    <row r="186" spans="1:7" ht="12.75">
      <c r="A186" s="46"/>
      <c r="B186" s="46"/>
      <c r="D186" s="46"/>
      <c r="E186" s="51"/>
      <c r="F186" s="48"/>
      <c r="G186" s="49"/>
    </row>
    <row r="187" spans="1:7" ht="12.75">
      <c r="A187" s="46"/>
      <c r="B187" s="46"/>
      <c r="D187" s="46"/>
      <c r="E187" s="51"/>
      <c r="F187" s="48"/>
      <c r="G187" s="49"/>
    </row>
    <row r="188" spans="1:7" ht="12.75">
      <c r="A188" s="46"/>
      <c r="B188" s="46"/>
      <c r="D188" s="46"/>
      <c r="E188" s="51"/>
      <c r="F188" s="48"/>
      <c r="G188" s="49"/>
    </row>
    <row r="189" spans="1:7" ht="12.75">
      <c r="A189" s="46"/>
      <c r="B189" s="46"/>
      <c r="D189" s="46"/>
      <c r="E189" s="51"/>
      <c r="F189" s="48"/>
      <c r="G189" s="49"/>
    </row>
    <row r="190" spans="1:7" ht="12.75">
      <c r="A190" s="46"/>
      <c r="B190" s="46"/>
      <c r="D190" s="46"/>
      <c r="E190" s="51"/>
      <c r="F190" s="48"/>
      <c r="G190" s="49"/>
    </row>
    <row r="191" spans="1:7" ht="12.75">
      <c r="A191" s="46"/>
      <c r="B191" s="46"/>
      <c r="D191" s="46"/>
      <c r="E191" s="51"/>
      <c r="F191" s="48"/>
      <c r="G191" s="49"/>
    </row>
    <row r="192" spans="1:7" ht="12.75">
      <c r="A192" s="46"/>
      <c r="B192" s="46"/>
      <c r="D192" s="46"/>
      <c r="E192" s="51"/>
      <c r="F192" s="48"/>
      <c r="G192" s="49"/>
    </row>
    <row r="193" spans="1:7" ht="12.75">
      <c r="A193" s="46"/>
      <c r="B193" s="46"/>
      <c r="D193" s="46"/>
      <c r="E193" s="51"/>
      <c r="F193" s="48"/>
      <c r="G193" s="49"/>
    </row>
    <row r="194" spans="1:7" ht="12.75">
      <c r="A194" s="46"/>
      <c r="B194" s="46"/>
      <c r="D194" s="46"/>
      <c r="E194" s="51"/>
      <c r="F194" s="48"/>
      <c r="G194" s="49"/>
    </row>
    <row r="195" spans="1:7" ht="12.75">
      <c r="A195" s="46"/>
      <c r="B195" s="46"/>
      <c r="D195" s="46"/>
      <c r="E195" s="51"/>
      <c r="F195" s="48"/>
      <c r="G195" s="49"/>
    </row>
    <row r="196" spans="1:7" ht="12.75">
      <c r="A196" s="46"/>
      <c r="B196" s="46"/>
      <c r="D196" s="46"/>
      <c r="E196" s="51"/>
      <c r="F196" s="48"/>
      <c r="G196" s="49"/>
    </row>
    <row r="197" spans="1:7" ht="12.75">
      <c r="A197" s="46"/>
      <c r="B197" s="46"/>
      <c r="D197" s="46"/>
      <c r="E197" s="51"/>
      <c r="F197" s="48"/>
      <c r="G197" s="49"/>
    </row>
    <row r="198" spans="1:7" ht="12.75">
      <c r="A198" s="46"/>
      <c r="B198" s="46"/>
      <c r="D198" s="46"/>
      <c r="E198" s="51"/>
      <c r="F198" s="48"/>
      <c r="G198" s="49"/>
    </row>
    <row r="199" spans="1:7" ht="12.75">
      <c r="A199" s="46"/>
      <c r="B199" s="46"/>
      <c r="D199" s="46"/>
      <c r="E199" s="51"/>
      <c r="F199" s="48"/>
      <c r="G199" s="49"/>
    </row>
    <row r="200" spans="1:7" ht="12.75">
      <c r="A200" s="46"/>
      <c r="B200" s="46"/>
      <c r="D200" s="46"/>
      <c r="E200" s="51"/>
      <c r="F200" s="48"/>
      <c r="G200" s="49"/>
    </row>
    <row r="201" spans="1:7" ht="12.75">
      <c r="A201" s="46"/>
      <c r="B201" s="46"/>
      <c r="D201" s="46"/>
      <c r="E201" s="51"/>
      <c r="F201" s="48"/>
      <c r="G201" s="49"/>
    </row>
    <row r="202" spans="1:7" ht="12.75">
      <c r="A202" s="46"/>
      <c r="B202" s="46"/>
      <c r="D202" s="46"/>
      <c r="E202" s="51"/>
      <c r="F202" s="48"/>
      <c r="G202" s="49"/>
    </row>
    <row r="203" spans="1:7" ht="12.75">
      <c r="A203" s="46"/>
      <c r="B203" s="46"/>
      <c r="D203" s="46"/>
      <c r="E203" s="51"/>
      <c r="F203" s="48"/>
      <c r="G203" s="49"/>
    </row>
    <row r="204" spans="1:7" ht="12.75">
      <c r="A204" s="46"/>
      <c r="B204" s="46"/>
      <c r="D204" s="46"/>
      <c r="E204" s="51"/>
      <c r="F204" s="48"/>
      <c r="G204" s="49"/>
    </row>
    <row r="205" spans="1:7" ht="12.75">
      <c r="A205" s="46"/>
      <c r="B205" s="46"/>
      <c r="D205" s="46"/>
      <c r="E205" s="51"/>
      <c r="F205" s="48"/>
      <c r="G205" s="49"/>
    </row>
    <row r="206" spans="1:7" ht="12.75">
      <c r="A206" s="46"/>
      <c r="B206" s="46"/>
      <c r="D206" s="46"/>
      <c r="E206" s="51"/>
      <c r="F206" s="48"/>
      <c r="G206" s="49"/>
    </row>
    <row r="207" spans="1:7" ht="12.75">
      <c r="A207" s="46"/>
      <c r="B207" s="46"/>
      <c r="D207" s="46"/>
      <c r="E207" s="51"/>
      <c r="F207" s="48"/>
      <c r="G207" s="49"/>
    </row>
    <row r="208" spans="1:7" ht="12.75">
      <c r="A208" s="46"/>
      <c r="B208" s="46"/>
      <c r="D208" s="46"/>
      <c r="E208" s="51"/>
      <c r="F208" s="48"/>
      <c r="G208" s="49"/>
    </row>
    <row r="209" spans="1:7" ht="12.75">
      <c r="A209" s="46"/>
      <c r="B209" s="46"/>
      <c r="D209" s="46"/>
      <c r="E209" s="51"/>
      <c r="F209" s="48"/>
      <c r="G209" s="49"/>
    </row>
    <row r="210" spans="1:7" ht="12.75">
      <c r="A210" s="46"/>
      <c r="B210" s="46"/>
      <c r="D210" s="46"/>
      <c r="E210" s="51"/>
      <c r="F210" s="48"/>
      <c r="G210" s="49"/>
    </row>
    <row r="211" spans="1:7" ht="12.75">
      <c r="A211" s="46"/>
      <c r="B211" s="46"/>
      <c r="D211" s="46"/>
      <c r="E211" s="51"/>
      <c r="F211" s="48"/>
      <c r="G211" s="49"/>
    </row>
    <row r="212" spans="1:7" ht="12.75">
      <c r="A212" s="46"/>
      <c r="B212" s="46"/>
      <c r="D212" s="46"/>
      <c r="E212" s="51"/>
      <c r="F212" s="48"/>
      <c r="G212" s="49"/>
    </row>
    <row r="213" spans="1:7" ht="12.75">
      <c r="A213" s="46"/>
      <c r="B213" s="46"/>
      <c r="D213" s="46"/>
      <c r="E213" s="51"/>
      <c r="F213" s="48"/>
      <c r="G213" s="49"/>
    </row>
    <row r="214" spans="1:7" ht="12.75">
      <c r="A214" s="46"/>
      <c r="B214" s="46"/>
      <c r="D214" s="46"/>
      <c r="E214" s="51"/>
      <c r="F214" s="48"/>
      <c r="G214" s="49"/>
    </row>
    <row r="215" spans="1:7" ht="12.75">
      <c r="A215" s="46"/>
      <c r="B215" s="46"/>
      <c r="D215" s="46"/>
      <c r="E215" s="51"/>
      <c r="F215" s="48"/>
      <c r="G215" s="49"/>
    </row>
    <row r="216" spans="1:7" ht="12.75">
      <c r="A216" s="46"/>
      <c r="B216" s="46"/>
      <c r="D216" s="46"/>
      <c r="E216" s="51"/>
      <c r="F216" s="48"/>
      <c r="G216" s="49"/>
    </row>
    <row r="217" spans="1:7" ht="12.75">
      <c r="A217" s="46"/>
      <c r="B217" s="46"/>
      <c r="D217" s="46"/>
      <c r="E217" s="51"/>
      <c r="F217" s="48"/>
      <c r="G217" s="49"/>
    </row>
    <row r="218" spans="1:7" ht="12.75">
      <c r="A218" s="46"/>
      <c r="B218" s="46"/>
      <c r="D218" s="46"/>
      <c r="E218" s="51"/>
      <c r="F218" s="48"/>
      <c r="G218" s="49"/>
    </row>
    <row r="219" spans="1:7" ht="12.75">
      <c r="A219" s="46"/>
      <c r="B219" s="46"/>
      <c r="D219" s="46"/>
      <c r="E219" s="51"/>
      <c r="F219" s="48"/>
      <c r="G219" s="49"/>
    </row>
    <row r="220" spans="1:7" ht="12.75">
      <c r="A220" s="46"/>
      <c r="B220" s="46"/>
      <c r="D220" s="46"/>
      <c r="E220" s="51"/>
      <c r="F220" s="48"/>
      <c r="G220" s="49"/>
    </row>
    <row r="221" spans="1:7" ht="12.75">
      <c r="A221" s="46"/>
      <c r="B221" s="46"/>
      <c r="D221" s="46"/>
      <c r="E221" s="51"/>
      <c r="F221" s="48"/>
      <c r="G221" s="49"/>
    </row>
    <row r="222" spans="1:7" ht="12.75">
      <c r="A222" s="46"/>
      <c r="B222" s="46"/>
      <c r="D222" s="46"/>
      <c r="E222" s="51"/>
      <c r="F222" s="48"/>
      <c r="G222" s="49"/>
    </row>
    <row r="223" spans="1:7" ht="12.75">
      <c r="A223" s="46"/>
      <c r="B223" s="46"/>
      <c r="D223" s="46"/>
      <c r="E223" s="51"/>
      <c r="F223" s="48"/>
      <c r="G223" s="49"/>
    </row>
    <row r="224" spans="1:7" ht="12.75">
      <c r="A224" s="46"/>
      <c r="B224" s="46"/>
      <c r="D224" s="46"/>
      <c r="E224" s="51"/>
      <c r="F224" s="48"/>
      <c r="G224" s="49"/>
    </row>
    <row r="225" spans="1:7" ht="12.75">
      <c r="A225" s="46"/>
      <c r="B225" s="46"/>
      <c r="D225" s="46"/>
      <c r="E225" s="51"/>
      <c r="F225" s="48"/>
      <c r="G225" s="49"/>
    </row>
    <row r="226" spans="1:7" ht="12.75">
      <c r="A226" s="46"/>
      <c r="B226" s="46"/>
      <c r="D226" s="46"/>
      <c r="E226" s="51"/>
      <c r="F226" s="48"/>
      <c r="G226" s="49"/>
    </row>
    <row r="227" spans="1:7" ht="12.75">
      <c r="A227" s="46"/>
      <c r="B227" s="46"/>
      <c r="D227" s="46"/>
      <c r="E227" s="51"/>
      <c r="F227" s="48"/>
      <c r="G227" s="49"/>
    </row>
    <row r="228" spans="1:7" ht="12.75">
      <c r="A228" s="46"/>
      <c r="B228" s="46"/>
      <c r="D228" s="46"/>
      <c r="E228" s="51"/>
      <c r="F228" s="48"/>
      <c r="G228" s="49"/>
    </row>
    <row r="229" spans="1:7" ht="12.75">
      <c r="A229" s="46"/>
      <c r="B229" s="46"/>
      <c r="D229" s="46"/>
      <c r="E229" s="51"/>
      <c r="F229" s="48"/>
      <c r="G229" s="49"/>
    </row>
    <row r="230" spans="1:7" ht="12.75">
      <c r="A230" s="46"/>
      <c r="B230" s="46"/>
      <c r="D230" s="46"/>
      <c r="E230" s="51"/>
      <c r="F230" s="48"/>
      <c r="G230" s="49"/>
    </row>
    <row r="231" spans="1:7" ht="12.75">
      <c r="A231" s="46"/>
      <c r="B231" s="46"/>
      <c r="D231" s="46"/>
      <c r="E231" s="51"/>
      <c r="F231" s="48"/>
      <c r="G231" s="49"/>
    </row>
    <row r="232" spans="1:7" ht="12.75">
      <c r="A232" s="46"/>
      <c r="B232" s="46"/>
      <c r="D232" s="46"/>
      <c r="E232" s="51"/>
      <c r="F232" s="48"/>
      <c r="G232" s="49"/>
    </row>
    <row r="233" spans="1:7" ht="12.75">
      <c r="A233" s="46"/>
      <c r="B233" s="46"/>
      <c r="D233" s="46"/>
      <c r="E233" s="51"/>
      <c r="F233" s="48"/>
      <c r="G233" s="49"/>
    </row>
    <row r="234" spans="1:7" ht="12.75">
      <c r="A234" s="46"/>
      <c r="B234" s="46"/>
      <c r="D234" s="46"/>
      <c r="E234" s="51"/>
      <c r="F234" s="48"/>
      <c r="G234" s="49"/>
    </row>
    <row r="235" spans="1:7" ht="12.75">
      <c r="A235" s="46"/>
      <c r="B235" s="46"/>
      <c r="D235" s="46"/>
      <c r="E235" s="51"/>
      <c r="F235" s="48"/>
      <c r="G235" s="49"/>
    </row>
    <row r="236" spans="1:7" ht="12.75">
      <c r="A236" s="46"/>
      <c r="B236" s="46"/>
      <c r="D236" s="46"/>
      <c r="E236" s="51"/>
      <c r="F236" s="48"/>
      <c r="G236" s="49"/>
    </row>
    <row r="237" spans="1:7" ht="12.75">
      <c r="A237" s="46"/>
      <c r="B237" s="46"/>
      <c r="D237" s="46"/>
      <c r="E237" s="51"/>
      <c r="F237" s="48"/>
      <c r="G237" s="49"/>
    </row>
    <row r="238" spans="1:7" ht="12.75">
      <c r="A238" s="46"/>
      <c r="B238" s="46"/>
      <c r="D238" s="46"/>
      <c r="E238" s="51"/>
      <c r="F238" s="48"/>
      <c r="G238" s="49"/>
    </row>
    <row r="239" spans="1:7" ht="12.75">
      <c r="A239" s="46"/>
      <c r="B239" s="46"/>
      <c r="D239" s="46"/>
      <c r="E239" s="51"/>
      <c r="F239" s="48"/>
      <c r="G239" s="49"/>
    </row>
    <row r="240" spans="1:7" ht="12.75">
      <c r="A240" s="46"/>
      <c r="B240" s="46"/>
      <c r="D240" s="46"/>
      <c r="E240" s="51"/>
      <c r="F240" s="48"/>
      <c r="G240" s="49"/>
    </row>
    <row r="241" spans="1:7" ht="12.75">
      <c r="A241" s="46"/>
      <c r="B241" s="46"/>
      <c r="D241" s="46"/>
      <c r="E241" s="51"/>
      <c r="F241" s="48"/>
      <c r="G241" s="49"/>
    </row>
    <row r="242" spans="1:7" ht="12.75">
      <c r="A242" s="46"/>
      <c r="B242" s="46"/>
      <c r="D242" s="46"/>
      <c r="E242" s="51"/>
      <c r="F242" s="48"/>
      <c r="G242" s="49"/>
    </row>
    <row r="243" spans="1:7" ht="12.75">
      <c r="A243" s="46"/>
      <c r="B243" s="46"/>
      <c r="D243" s="46"/>
      <c r="E243" s="51"/>
      <c r="F243" s="48"/>
      <c r="G243" s="49"/>
    </row>
    <row r="244" spans="1:7" ht="12.75">
      <c r="A244" s="46"/>
      <c r="B244" s="46"/>
      <c r="D244" s="46"/>
      <c r="E244" s="51"/>
      <c r="F244" s="48"/>
      <c r="G244" s="49"/>
    </row>
    <row r="245" spans="1:7" ht="12.75">
      <c r="A245" s="46"/>
      <c r="B245" s="46"/>
      <c r="D245" s="46"/>
      <c r="E245" s="51"/>
      <c r="F245" s="48"/>
      <c r="G245" s="49"/>
    </row>
    <row r="246" spans="1:7" ht="12.75">
      <c r="A246" s="46"/>
      <c r="B246" s="46"/>
      <c r="D246" s="46"/>
      <c r="E246" s="51"/>
      <c r="F246" s="48"/>
      <c r="G246" s="49"/>
    </row>
    <row r="247" spans="1:7" ht="12.75">
      <c r="A247" s="46"/>
      <c r="B247" s="46"/>
      <c r="D247" s="46"/>
      <c r="E247" s="51"/>
      <c r="F247" s="48"/>
      <c r="G247" s="49"/>
    </row>
    <row r="248" spans="1:7" ht="12.75">
      <c r="A248" s="46"/>
      <c r="B248" s="46"/>
      <c r="D248" s="46"/>
      <c r="E248" s="51"/>
      <c r="F248" s="48"/>
      <c r="G248" s="49"/>
    </row>
    <row r="249" spans="1:7" ht="12.75">
      <c r="A249" s="46"/>
      <c r="B249" s="46"/>
      <c r="D249" s="46"/>
      <c r="E249" s="51"/>
      <c r="F249" s="48"/>
      <c r="G249" s="49"/>
    </row>
    <row r="250" spans="1:7" ht="12.75">
      <c r="A250" s="46"/>
      <c r="B250" s="46"/>
      <c r="D250" s="46"/>
      <c r="E250" s="51"/>
      <c r="F250" s="48"/>
      <c r="G250" s="49"/>
    </row>
    <row r="251" spans="1:7" ht="12.75">
      <c r="A251" s="46"/>
      <c r="B251" s="46"/>
      <c r="D251" s="46"/>
      <c r="E251" s="51"/>
      <c r="F251" s="48"/>
      <c r="G251" s="49"/>
    </row>
    <row r="252" spans="1:7" ht="12.75">
      <c r="A252" s="46"/>
      <c r="B252" s="46"/>
      <c r="D252" s="46"/>
      <c r="E252" s="51"/>
      <c r="F252" s="48"/>
      <c r="G252" s="49"/>
    </row>
    <row r="253" spans="1:7" ht="12.75">
      <c r="A253" s="46"/>
      <c r="B253" s="46"/>
      <c r="D253" s="46"/>
      <c r="E253" s="51"/>
      <c r="F253" s="48"/>
      <c r="G253" s="49"/>
    </row>
    <row r="254" spans="1:7" ht="12.75">
      <c r="A254" s="46"/>
      <c r="B254" s="46"/>
      <c r="D254" s="46"/>
      <c r="E254" s="51"/>
      <c r="F254" s="48"/>
      <c r="G254" s="49"/>
    </row>
    <row r="255" spans="1:7" ht="12.75">
      <c r="A255" s="46"/>
      <c r="B255" s="46"/>
      <c r="D255" s="46"/>
      <c r="E255" s="51"/>
      <c r="F255" s="48"/>
      <c r="G255" s="49"/>
    </row>
    <row r="256" spans="1:7" ht="12.75">
      <c r="A256" s="46"/>
      <c r="B256" s="46"/>
      <c r="D256" s="46"/>
      <c r="E256" s="51"/>
      <c r="F256" s="48"/>
      <c r="G256" s="49"/>
    </row>
    <row r="257" spans="1:7" ht="12.75">
      <c r="A257" s="46"/>
      <c r="B257" s="46"/>
      <c r="D257" s="46"/>
      <c r="E257" s="51"/>
      <c r="F257" s="48"/>
      <c r="G257" s="49"/>
    </row>
    <row r="258" spans="1:7" ht="12.75">
      <c r="A258" s="46"/>
      <c r="B258" s="46"/>
      <c r="D258" s="46"/>
      <c r="E258" s="51"/>
      <c r="F258" s="48"/>
      <c r="G258" s="49"/>
    </row>
    <row r="259" spans="1:7" ht="12.75">
      <c r="A259" s="46"/>
      <c r="B259" s="46"/>
      <c r="D259" s="46"/>
      <c r="E259" s="51"/>
      <c r="F259" s="48"/>
      <c r="G259" s="49"/>
    </row>
    <row r="260" spans="1:7" ht="12.75">
      <c r="A260" s="46"/>
      <c r="B260" s="46"/>
      <c r="D260" s="46"/>
      <c r="E260" s="51"/>
      <c r="F260" s="48"/>
      <c r="G260" s="49"/>
    </row>
    <row r="261" spans="1:7" ht="12.75">
      <c r="A261" s="46"/>
      <c r="B261" s="46"/>
      <c r="D261" s="46"/>
      <c r="E261" s="51"/>
      <c r="F261" s="48"/>
      <c r="G261" s="49"/>
    </row>
    <row r="262" spans="1:7" ht="12.75">
      <c r="A262" s="46"/>
      <c r="B262" s="46"/>
      <c r="D262" s="46"/>
      <c r="E262" s="51"/>
      <c r="F262" s="48"/>
      <c r="G262" s="49"/>
    </row>
    <row r="263" spans="1:7" ht="12.75">
      <c r="A263" s="46"/>
      <c r="B263" s="46"/>
      <c r="D263" s="46"/>
      <c r="E263" s="51"/>
      <c r="F263" s="48"/>
      <c r="G263" s="49"/>
    </row>
    <row r="264" spans="1:7" ht="12.75">
      <c r="A264" s="46"/>
      <c r="B264" s="46"/>
      <c r="D264" s="46"/>
      <c r="E264" s="51"/>
      <c r="F264" s="48"/>
      <c r="G264" s="49"/>
    </row>
    <row r="265" spans="1:7" ht="12.75">
      <c r="A265" s="46"/>
      <c r="B265" s="46"/>
      <c r="D265" s="46"/>
      <c r="E265" s="51"/>
      <c r="F265" s="48"/>
      <c r="G265" s="49"/>
    </row>
    <row r="266" spans="1:7" ht="12.75">
      <c r="A266" s="46"/>
      <c r="B266" s="46"/>
      <c r="D266" s="46"/>
      <c r="E266" s="51"/>
      <c r="F266" s="48"/>
      <c r="G266" s="49"/>
    </row>
    <row r="267" spans="1:7" ht="12.75">
      <c r="A267" s="46"/>
      <c r="B267" s="46"/>
      <c r="D267" s="46"/>
      <c r="E267" s="51"/>
      <c r="F267" s="48"/>
      <c r="G267" s="49"/>
    </row>
    <row r="268" spans="1:7" ht="12.75">
      <c r="A268" s="46"/>
      <c r="B268" s="46"/>
      <c r="D268" s="46"/>
      <c r="E268" s="51"/>
      <c r="F268" s="48"/>
      <c r="G268" s="49"/>
    </row>
    <row r="269" spans="1:7" ht="12.75">
      <c r="A269" s="46"/>
      <c r="B269" s="46"/>
      <c r="D269" s="46"/>
      <c r="E269" s="51"/>
      <c r="F269" s="48"/>
      <c r="G269" s="49"/>
    </row>
    <row r="270" spans="1:7" ht="12.75">
      <c r="A270" s="46"/>
      <c r="B270" s="46"/>
      <c r="D270" s="46"/>
      <c r="E270" s="51"/>
      <c r="F270" s="48"/>
      <c r="G270" s="49"/>
    </row>
    <row r="271" spans="1:7" ht="12.75">
      <c r="A271" s="46"/>
      <c r="B271" s="46"/>
      <c r="D271" s="46"/>
      <c r="E271" s="51"/>
      <c r="F271" s="48"/>
      <c r="G271" s="49"/>
    </row>
    <row r="272" spans="1:7" ht="12.75">
      <c r="A272" s="46"/>
      <c r="B272" s="46"/>
      <c r="D272" s="46"/>
      <c r="E272" s="51"/>
      <c r="F272" s="48"/>
      <c r="G272" s="49"/>
    </row>
    <row r="273" spans="1:7" ht="12.75">
      <c r="A273" s="46"/>
      <c r="B273" s="46"/>
      <c r="D273" s="46"/>
      <c r="E273" s="51"/>
      <c r="F273" s="48"/>
      <c r="G273" s="49"/>
    </row>
    <row r="274" spans="1:7" ht="12.75">
      <c r="A274" s="46"/>
      <c r="B274" s="46"/>
      <c r="D274" s="46"/>
      <c r="E274" s="51"/>
      <c r="F274" s="48"/>
      <c r="G274" s="49"/>
    </row>
    <row r="275" spans="1:7" ht="12.75">
      <c r="A275" s="46"/>
      <c r="B275" s="46"/>
      <c r="D275" s="46"/>
      <c r="E275" s="51"/>
      <c r="F275" s="48"/>
      <c r="G275" s="49"/>
    </row>
    <row r="276" spans="1:7" ht="12.75">
      <c r="A276" s="46"/>
      <c r="B276" s="46"/>
      <c r="D276" s="46"/>
      <c r="E276" s="51"/>
      <c r="F276" s="48"/>
      <c r="G276" s="49"/>
    </row>
    <row r="277" spans="1:7" ht="12.75">
      <c r="A277" s="46"/>
      <c r="B277" s="46"/>
      <c r="D277" s="46"/>
      <c r="E277" s="51"/>
      <c r="F277" s="48"/>
      <c r="G277" s="49"/>
    </row>
    <row r="278" spans="1:7" ht="12.75">
      <c r="A278" s="46"/>
      <c r="B278" s="46"/>
      <c r="D278" s="46"/>
      <c r="E278" s="51"/>
      <c r="F278" s="48"/>
      <c r="G278" s="49"/>
    </row>
    <row r="279" spans="1:7" ht="12.75">
      <c r="A279" s="46"/>
      <c r="B279" s="46"/>
      <c r="D279" s="46"/>
      <c r="E279" s="51"/>
      <c r="F279" s="48"/>
      <c r="G279" s="49"/>
    </row>
    <row r="280" spans="1:7" ht="12.75">
      <c r="A280" s="46"/>
      <c r="B280" s="46"/>
      <c r="D280" s="46"/>
      <c r="E280" s="51"/>
      <c r="F280" s="48"/>
      <c r="G280" s="49"/>
    </row>
    <row r="281" spans="1:7" ht="12.75">
      <c r="A281" s="46"/>
      <c r="B281" s="46"/>
      <c r="D281" s="46"/>
      <c r="E281" s="51"/>
      <c r="F281" s="48"/>
      <c r="G281" s="49"/>
    </row>
    <row r="282" spans="1:7" ht="12.75">
      <c r="A282" s="46"/>
      <c r="B282" s="46"/>
      <c r="D282" s="46"/>
      <c r="E282" s="51"/>
      <c r="F282" s="48"/>
      <c r="G282" s="49"/>
    </row>
    <row r="283" spans="1:7" ht="12.75">
      <c r="A283" s="46"/>
      <c r="B283" s="46"/>
      <c r="D283" s="46"/>
      <c r="E283" s="51"/>
      <c r="F283" s="48"/>
      <c r="G283" s="49"/>
    </row>
    <row r="284" spans="1:7" ht="12.75">
      <c r="A284" s="46"/>
      <c r="B284" s="46"/>
      <c r="D284" s="46"/>
      <c r="E284" s="51"/>
      <c r="F284" s="48"/>
      <c r="G284" s="49"/>
    </row>
    <row r="285" spans="1:7" ht="12.75">
      <c r="A285" s="46"/>
      <c r="B285" s="46"/>
      <c r="D285" s="46"/>
      <c r="E285" s="51"/>
      <c r="F285" s="48"/>
      <c r="G285" s="49"/>
    </row>
    <row r="286" spans="1:7" ht="12.75">
      <c r="A286" s="46"/>
      <c r="B286" s="46"/>
      <c r="D286" s="46"/>
      <c r="E286" s="51"/>
      <c r="F286" s="48"/>
      <c r="G286" s="49"/>
    </row>
    <row r="287" spans="1:7" ht="12.75">
      <c r="A287" s="46"/>
      <c r="B287" s="46"/>
      <c r="D287" s="46"/>
      <c r="E287" s="51"/>
      <c r="F287" s="48"/>
      <c r="G287" s="49"/>
    </row>
    <row r="288" spans="1:7" ht="12.75">
      <c r="A288" s="46"/>
      <c r="B288" s="46"/>
      <c r="D288" s="46"/>
      <c r="E288" s="51"/>
      <c r="F288" s="48"/>
      <c r="G288" s="49"/>
    </row>
    <row r="289" spans="1:7" ht="12.75">
      <c r="A289" s="46"/>
      <c r="B289" s="46"/>
      <c r="D289" s="46"/>
      <c r="E289" s="51"/>
      <c r="F289" s="48"/>
      <c r="G289" s="49"/>
    </row>
    <row r="290" spans="1:7" ht="12.75">
      <c r="A290" s="46"/>
      <c r="B290" s="46"/>
      <c r="D290" s="46"/>
      <c r="E290" s="51"/>
      <c r="F290" s="48"/>
      <c r="G290" s="49"/>
    </row>
    <row r="291" spans="1:7" ht="12.75">
      <c r="A291" s="46"/>
      <c r="B291" s="46"/>
      <c r="D291" s="46"/>
      <c r="E291" s="51"/>
      <c r="F291" s="48"/>
      <c r="G291" s="49"/>
    </row>
    <row r="292" spans="1:7" ht="12.75">
      <c r="A292" s="46"/>
      <c r="B292" s="46"/>
      <c r="D292" s="46"/>
      <c r="E292" s="51"/>
      <c r="F292" s="48"/>
      <c r="G292" s="49"/>
    </row>
    <row r="293" spans="1:7" ht="12.75">
      <c r="A293" s="46"/>
      <c r="B293" s="46"/>
      <c r="D293" s="46"/>
      <c r="E293" s="51"/>
      <c r="F293" s="48"/>
      <c r="G293" s="49"/>
    </row>
    <row r="294" spans="1:7" ht="12.75">
      <c r="A294" s="46"/>
      <c r="B294" s="46"/>
      <c r="D294" s="46"/>
      <c r="E294" s="51"/>
      <c r="F294" s="48"/>
      <c r="G294" s="49"/>
    </row>
    <row r="295" spans="1:7" ht="12.75">
      <c r="A295" s="46"/>
      <c r="B295" s="46"/>
      <c r="D295" s="46"/>
      <c r="E295" s="51"/>
      <c r="F295" s="48"/>
      <c r="G295" s="49"/>
    </row>
    <row r="296" spans="1:7" ht="12.75">
      <c r="A296" s="46"/>
      <c r="B296" s="46"/>
      <c r="D296" s="46"/>
      <c r="E296" s="51"/>
      <c r="F296" s="48"/>
      <c r="G296" s="49"/>
    </row>
    <row r="297" spans="1:7" ht="12.75">
      <c r="A297" s="46"/>
      <c r="B297" s="46"/>
      <c r="D297" s="46"/>
      <c r="E297" s="51"/>
      <c r="F297" s="48"/>
      <c r="G297" s="49"/>
    </row>
    <row r="298" spans="1:7" ht="12.75">
      <c r="A298" s="46"/>
      <c r="B298" s="46"/>
      <c r="D298" s="46"/>
      <c r="E298" s="51"/>
      <c r="F298" s="48"/>
      <c r="G298" s="49"/>
    </row>
    <row r="299" spans="1:7" ht="12.75">
      <c r="A299" s="46"/>
      <c r="B299" s="46"/>
      <c r="D299" s="46"/>
      <c r="E299" s="51"/>
      <c r="F299" s="48"/>
      <c r="G299" s="49"/>
    </row>
    <row r="300" spans="1:7" ht="12.75">
      <c r="A300" s="46"/>
      <c r="B300" s="46"/>
      <c r="D300" s="46"/>
      <c r="E300" s="51"/>
      <c r="F300" s="48"/>
      <c r="G300" s="49"/>
    </row>
    <row r="301" spans="1:7" ht="12.75">
      <c r="A301" s="46"/>
      <c r="B301" s="46"/>
      <c r="D301" s="46"/>
      <c r="E301" s="51"/>
      <c r="F301" s="48"/>
      <c r="G301" s="49"/>
    </row>
    <row r="302" spans="1:7" ht="12.75">
      <c r="A302" s="46"/>
      <c r="B302" s="46"/>
      <c r="D302" s="46"/>
      <c r="E302" s="51"/>
      <c r="F302" s="48"/>
      <c r="G302" s="49"/>
    </row>
    <row r="303" spans="1:7" ht="12.75">
      <c r="A303" s="46"/>
      <c r="B303" s="46"/>
      <c r="D303" s="46"/>
      <c r="E303" s="51"/>
      <c r="F303" s="48"/>
      <c r="G303" s="49"/>
    </row>
    <row r="304" spans="1:7" ht="12.75">
      <c r="A304" s="46"/>
      <c r="B304" s="46"/>
      <c r="D304" s="46"/>
      <c r="E304" s="51"/>
      <c r="F304" s="48"/>
      <c r="G304" s="49"/>
    </row>
    <row r="305" spans="1:7" ht="12.75">
      <c r="A305" s="46"/>
      <c r="B305" s="46"/>
      <c r="D305" s="46"/>
      <c r="E305" s="51"/>
      <c r="F305" s="48"/>
      <c r="G305" s="49"/>
    </row>
    <row r="306" spans="1:7" ht="12.75">
      <c r="A306" s="46"/>
      <c r="B306" s="46"/>
      <c r="D306" s="46"/>
      <c r="E306" s="51"/>
      <c r="F306" s="48"/>
      <c r="G306" s="49"/>
    </row>
    <row r="307" spans="1:7" ht="12.75">
      <c r="A307" s="46"/>
      <c r="B307" s="46"/>
      <c r="D307" s="46"/>
      <c r="E307" s="51"/>
      <c r="F307" s="48"/>
      <c r="G307" s="49"/>
    </row>
    <row r="308" spans="1:7" ht="12.75">
      <c r="A308" s="46"/>
      <c r="B308" s="46"/>
      <c r="D308" s="46"/>
      <c r="E308" s="51"/>
      <c r="F308" s="48"/>
      <c r="G308" s="49"/>
    </row>
    <row r="309" spans="1:7" ht="12.75">
      <c r="A309" s="46"/>
      <c r="B309" s="46"/>
      <c r="D309" s="46"/>
      <c r="E309" s="51"/>
      <c r="F309" s="48"/>
      <c r="G309" s="49"/>
    </row>
    <row r="310" spans="1:7" ht="12.75">
      <c r="A310" s="46"/>
      <c r="B310" s="46"/>
      <c r="D310" s="46"/>
      <c r="E310" s="51"/>
      <c r="F310" s="48"/>
      <c r="G310" s="49"/>
    </row>
    <row r="311" spans="1:7" ht="12.75">
      <c r="A311" s="46"/>
      <c r="B311" s="46"/>
      <c r="D311" s="46"/>
      <c r="E311" s="51"/>
      <c r="F311" s="48"/>
      <c r="G311" s="49"/>
    </row>
    <row r="312" spans="1:7" ht="12.75">
      <c r="A312" s="46"/>
      <c r="B312" s="46"/>
      <c r="D312" s="46"/>
      <c r="E312" s="51"/>
      <c r="F312" s="48"/>
      <c r="G312" s="49"/>
    </row>
    <row r="313" spans="1:7" ht="12.75">
      <c r="A313" s="46"/>
      <c r="B313" s="46"/>
      <c r="D313" s="46"/>
      <c r="E313" s="51"/>
      <c r="F313" s="48"/>
      <c r="G313" s="49"/>
    </row>
    <row r="314" spans="1:7" ht="12.75">
      <c r="A314" s="46"/>
      <c r="B314" s="46"/>
      <c r="D314" s="46"/>
      <c r="E314" s="51"/>
      <c r="F314" s="48"/>
      <c r="G314" s="49"/>
    </row>
    <row r="315" spans="1:7" ht="12.75">
      <c r="A315" s="46"/>
      <c r="B315" s="46"/>
      <c r="D315" s="46"/>
      <c r="E315" s="51"/>
      <c r="F315" s="48"/>
      <c r="G315" s="49"/>
    </row>
    <row r="316" spans="1:7" ht="12.75">
      <c r="A316" s="46"/>
      <c r="B316" s="46"/>
      <c r="D316" s="46"/>
      <c r="E316" s="51"/>
      <c r="F316" s="48"/>
      <c r="G316" s="49"/>
    </row>
    <row r="317" spans="1:7" ht="12.75">
      <c r="A317" s="46"/>
      <c r="B317" s="46"/>
      <c r="D317" s="46"/>
      <c r="E317" s="51"/>
      <c r="F317" s="48"/>
      <c r="G317" s="49"/>
    </row>
    <row r="318" spans="1:7" ht="12.75">
      <c r="A318" s="46"/>
      <c r="B318" s="46"/>
      <c r="D318" s="46"/>
      <c r="E318" s="51"/>
      <c r="F318" s="48"/>
      <c r="G318" s="49"/>
    </row>
    <row r="319" spans="1:7" ht="12.75">
      <c r="A319" s="46"/>
      <c r="B319" s="46"/>
      <c r="D319" s="46"/>
      <c r="E319" s="51"/>
      <c r="F319" s="48"/>
      <c r="G319" s="49"/>
    </row>
    <row r="320" spans="1:7" ht="12.75">
      <c r="A320" s="46"/>
      <c r="B320" s="46"/>
      <c r="D320" s="46"/>
      <c r="E320" s="51"/>
      <c r="F320" s="48"/>
      <c r="G320" s="49"/>
    </row>
    <row r="321" spans="1:7" ht="12.75">
      <c r="A321" s="46"/>
      <c r="B321" s="46"/>
      <c r="D321" s="46"/>
      <c r="E321" s="51"/>
      <c r="F321" s="48"/>
      <c r="G321" s="49"/>
    </row>
    <row r="322" spans="1:7" ht="12.75">
      <c r="A322" s="46"/>
      <c r="B322" s="46"/>
      <c r="D322" s="46"/>
      <c r="E322" s="51"/>
      <c r="F322" s="48"/>
      <c r="G322" s="49"/>
    </row>
    <row r="323" spans="1:7" ht="12.75">
      <c r="A323" s="46"/>
      <c r="B323" s="46"/>
      <c r="D323" s="46"/>
      <c r="E323" s="51"/>
      <c r="F323" s="48"/>
      <c r="G323" s="49"/>
    </row>
    <row r="324" spans="1:7" ht="12.75">
      <c r="A324" s="46"/>
      <c r="B324" s="46"/>
      <c r="D324" s="46"/>
      <c r="E324" s="51"/>
      <c r="F324" s="48"/>
      <c r="G324" s="49"/>
    </row>
    <row r="325" spans="1:7" ht="12.75">
      <c r="A325" s="46"/>
      <c r="B325" s="46"/>
      <c r="D325" s="46"/>
      <c r="E325" s="51"/>
      <c r="F325" s="48"/>
      <c r="G325" s="49"/>
    </row>
    <row r="326" spans="1:7" ht="12.75">
      <c r="A326" s="46"/>
      <c r="B326" s="46"/>
      <c r="D326" s="46"/>
      <c r="E326" s="51"/>
      <c r="F326" s="48"/>
      <c r="G326" s="49"/>
    </row>
    <row r="327" spans="1:7" ht="12.75">
      <c r="A327" s="46"/>
      <c r="B327" s="46"/>
      <c r="D327" s="46"/>
      <c r="E327" s="51"/>
      <c r="F327" s="48"/>
      <c r="G327" s="49"/>
    </row>
    <row r="328" spans="1:7" ht="12.75">
      <c r="A328" s="46"/>
      <c r="B328" s="46"/>
      <c r="D328" s="46"/>
      <c r="E328" s="51"/>
      <c r="F328" s="48"/>
      <c r="G328" s="49"/>
    </row>
    <row r="329" spans="1:7" ht="12.75">
      <c r="A329" s="46"/>
      <c r="B329" s="46"/>
      <c r="D329" s="46"/>
      <c r="E329" s="51"/>
      <c r="F329" s="48"/>
      <c r="G329" s="49"/>
    </row>
    <row r="330" spans="1:7" ht="12.75">
      <c r="A330" s="46"/>
      <c r="B330" s="46"/>
      <c r="D330" s="46"/>
      <c r="E330" s="51"/>
      <c r="F330" s="48"/>
      <c r="G330" s="49"/>
    </row>
    <row r="331" spans="1:7" ht="12.75">
      <c r="A331" s="46"/>
      <c r="B331" s="46"/>
      <c r="D331" s="46"/>
      <c r="E331" s="51"/>
      <c r="F331" s="48"/>
      <c r="G331" s="49"/>
    </row>
    <row r="332" spans="1:7" ht="12.75">
      <c r="A332" s="46"/>
      <c r="B332" s="46"/>
      <c r="D332" s="46"/>
      <c r="E332" s="51"/>
      <c r="F332" s="48"/>
      <c r="G332" s="49"/>
    </row>
    <row r="333" spans="1:7" ht="12.75">
      <c r="A333" s="46"/>
      <c r="B333" s="46"/>
      <c r="D333" s="46"/>
      <c r="E333" s="51"/>
      <c r="F333" s="48"/>
      <c r="G333" s="49"/>
    </row>
    <row r="334" spans="1:7" ht="12.75">
      <c r="A334" s="46"/>
      <c r="B334" s="46"/>
      <c r="D334" s="46"/>
      <c r="E334" s="51"/>
      <c r="F334" s="48"/>
      <c r="G334" s="49"/>
    </row>
    <row r="335" spans="1:7" ht="12.75">
      <c r="A335" s="46"/>
      <c r="B335" s="46"/>
      <c r="D335" s="46"/>
      <c r="E335" s="51"/>
      <c r="F335" s="48"/>
      <c r="G335" s="49"/>
    </row>
    <row r="336" spans="1:7" ht="12.75">
      <c r="A336" s="46"/>
      <c r="B336" s="46"/>
      <c r="D336" s="46"/>
      <c r="E336" s="51"/>
      <c r="F336" s="48"/>
      <c r="G336" s="49"/>
    </row>
    <row r="337" spans="1:7" ht="12.75">
      <c r="A337" s="46"/>
      <c r="B337" s="46"/>
      <c r="D337" s="46"/>
      <c r="E337" s="51"/>
      <c r="F337" s="48"/>
      <c r="G337" s="49"/>
    </row>
    <row r="338" spans="1:7" ht="12.75">
      <c r="A338" s="46"/>
      <c r="B338" s="46"/>
      <c r="D338" s="46"/>
      <c r="E338" s="51"/>
      <c r="F338" s="48"/>
      <c r="G338" s="49"/>
    </row>
    <row r="339" spans="1:7" ht="12.75">
      <c r="A339" s="46"/>
      <c r="B339" s="46"/>
      <c r="D339" s="46"/>
      <c r="E339" s="51"/>
      <c r="F339" s="48"/>
      <c r="G339" s="49"/>
    </row>
    <row r="340" spans="1:7" ht="12.75">
      <c r="A340" s="46"/>
      <c r="B340" s="46"/>
      <c r="D340" s="46"/>
      <c r="E340" s="51"/>
      <c r="F340" s="48"/>
      <c r="G340" s="49"/>
    </row>
    <row r="341" spans="1:7" ht="12.75">
      <c r="A341" s="46"/>
      <c r="B341" s="46"/>
      <c r="D341" s="46"/>
      <c r="E341" s="51"/>
      <c r="F341" s="48"/>
      <c r="G341" s="49"/>
    </row>
    <row r="342" spans="1:7" ht="12.75">
      <c r="A342" s="46"/>
      <c r="B342" s="46"/>
      <c r="D342" s="46"/>
      <c r="E342" s="51"/>
      <c r="F342" s="48"/>
      <c r="G342" s="49"/>
    </row>
    <row r="343" spans="1:7" ht="12.75">
      <c r="A343" s="46"/>
      <c r="B343" s="46"/>
      <c r="D343" s="46"/>
      <c r="E343" s="51"/>
      <c r="F343" s="48"/>
      <c r="G343" s="49"/>
    </row>
    <row r="344" spans="1:7" ht="12.75">
      <c r="A344" s="46"/>
      <c r="B344" s="46"/>
      <c r="D344" s="46"/>
      <c r="E344" s="51"/>
      <c r="F344" s="48"/>
      <c r="G344" s="49"/>
    </row>
    <row r="345" spans="1:7" ht="12.75">
      <c r="A345" s="46"/>
      <c r="B345" s="46"/>
      <c r="D345" s="46"/>
      <c r="E345" s="51"/>
      <c r="F345" s="48"/>
      <c r="G345" s="49"/>
    </row>
    <row r="346" spans="1:7" ht="12.75">
      <c r="A346" s="46"/>
      <c r="B346" s="46"/>
      <c r="D346" s="46"/>
      <c r="E346" s="51"/>
      <c r="F346" s="48"/>
      <c r="G346" s="49"/>
    </row>
    <row r="347" spans="1:7" ht="12.75">
      <c r="A347" s="46"/>
      <c r="B347" s="46"/>
      <c r="D347" s="46"/>
      <c r="E347" s="51"/>
      <c r="F347" s="48"/>
      <c r="G347" s="49"/>
    </row>
    <row r="348" spans="1:7" ht="12.75">
      <c r="A348" s="46"/>
      <c r="B348" s="46"/>
      <c r="D348" s="46"/>
      <c r="E348" s="51"/>
      <c r="F348" s="48"/>
      <c r="G348" s="49"/>
    </row>
    <row r="349" spans="1:7" ht="12.75">
      <c r="A349" s="46"/>
      <c r="B349" s="46"/>
      <c r="D349" s="46"/>
      <c r="E349" s="51"/>
      <c r="F349" s="48"/>
      <c r="G349" s="49"/>
    </row>
    <row r="350" spans="1:7" ht="12.75">
      <c r="A350" s="46"/>
      <c r="B350" s="46"/>
      <c r="D350" s="46"/>
      <c r="E350" s="51"/>
      <c r="F350" s="48"/>
      <c r="G350" s="49"/>
    </row>
    <row r="351" spans="1:7" ht="12.75">
      <c r="A351" s="46"/>
      <c r="B351" s="46"/>
      <c r="D351" s="46"/>
      <c r="E351" s="51"/>
      <c r="F351" s="48"/>
      <c r="G351" s="49"/>
    </row>
    <row r="352" spans="1:7" ht="12.75">
      <c r="A352" s="46"/>
      <c r="B352" s="46"/>
      <c r="D352" s="46"/>
      <c r="E352" s="51"/>
      <c r="F352" s="48"/>
      <c r="G352" s="49"/>
    </row>
    <row r="353" spans="1:7" ht="12.75">
      <c r="A353" s="46"/>
      <c r="B353" s="46"/>
      <c r="D353" s="46"/>
      <c r="E353" s="51"/>
      <c r="F353" s="48"/>
      <c r="G353" s="49"/>
    </row>
    <row r="354" spans="1:7" ht="12.75">
      <c r="A354" s="46"/>
      <c r="B354" s="46"/>
      <c r="D354" s="46"/>
      <c r="E354" s="51"/>
      <c r="F354" s="48"/>
      <c r="G354" s="49"/>
    </row>
    <row r="355" spans="1:7" ht="12.75">
      <c r="A355" s="46"/>
      <c r="B355" s="46"/>
      <c r="D355" s="46"/>
      <c r="E355" s="51"/>
      <c r="F355" s="48"/>
      <c r="G355" s="49"/>
    </row>
    <row r="356" spans="1:7" ht="12.75">
      <c r="A356" s="46"/>
      <c r="B356" s="46"/>
      <c r="D356" s="46"/>
      <c r="E356" s="51"/>
      <c r="F356" s="48"/>
      <c r="G356" s="49"/>
    </row>
    <row r="357" spans="1:7" ht="12.75">
      <c r="A357" s="46"/>
      <c r="B357" s="46"/>
      <c r="D357" s="46"/>
      <c r="E357" s="51"/>
      <c r="F357" s="48"/>
      <c r="G357" s="49"/>
    </row>
    <row r="358" spans="1:7" ht="12.75">
      <c r="A358" s="46"/>
      <c r="B358" s="46"/>
      <c r="D358" s="46"/>
      <c r="E358" s="51"/>
      <c r="F358" s="48"/>
      <c r="G358" s="49"/>
    </row>
    <row r="359" spans="1:7" ht="12.75">
      <c r="A359" s="46"/>
      <c r="B359" s="46"/>
      <c r="D359" s="46"/>
      <c r="E359" s="51"/>
      <c r="F359" s="48"/>
      <c r="G359" s="49"/>
    </row>
    <row r="360" spans="1:7" ht="12.75">
      <c r="A360" s="46"/>
      <c r="B360" s="46"/>
      <c r="D360" s="46"/>
      <c r="E360" s="51"/>
      <c r="F360" s="48"/>
      <c r="G360" s="49"/>
    </row>
    <row r="361" spans="1:7" ht="12.75">
      <c r="A361" s="46"/>
      <c r="B361" s="46"/>
      <c r="D361" s="46"/>
      <c r="E361" s="51"/>
      <c r="F361" s="48"/>
      <c r="G361" s="49"/>
    </row>
    <row r="362" spans="1:7" ht="12.75">
      <c r="A362" s="46"/>
      <c r="B362" s="46"/>
      <c r="D362" s="46"/>
      <c r="E362" s="51"/>
      <c r="F362" s="48"/>
      <c r="G362" s="49"/>
    </row>
    <row r="363" spans="1:7" ht="12.75">
      <c r="A363" s="46"/>
      <c r="B363" s="46"/>
      <c r="D363" s="46"/>
      <c r="E363" s="51"/>
      <c r="F363" s="48"/>
      <c r="G363" s="49"/>
    </row>
    <row r="364" spans="1:7" ht="12.75">
      <c r="A364" s="46"/>
      <c r="B364" s="46"/>
      <c r="D364" s="46"/>
      <c r="E364" s="51"/>
      <c r="F364" s="48"/>
      <c r="G364" s="49"/>
    </row>
    <row r="365" spans="1:7" ht="12.75">
      <c r="A365" s="46"/>
      <c r="B365" s="46"/>
      <c r="D365" s="46"/>
      <c r="E365" s="51"/>
      <c r="F365" s="48"/>
      <c r="G365" s="49"/>
    </row>
    <row r="366" spans="1:7" ht="12.75">
      <c r="A366" s="46"/>
      <c r="B366" s="46"/>
      <c r="D366" s="46"/>
      <c r="E366" s="51"/>
      <c r="F366" s="48"/>
      <c r="G366" s="49"/>
    </row>
    <row r="367" spans="1:7" ht="12.75">
      <c r="A367" s="46"/>
      <c r="B367" s="46"/>
      <c r="D367" s="46"/>
      <c r="E367" s="51"/>
      <c r="F367" s="48"/>
      <c r="G367" s="49"/>
    </row>
    <row r="368" spans="1:7" ht="12.75">
      <c r="A368" s="46"/>
      <c r="B368" s="46"/>
      <c r="D368" s="46"/>
      <c r="E368" s="51"/>
      <c r="F368" s="48"/>
      <c r="G368" s="49"/>
    </row>
    <row r="369" spans="1:7" ht="12.75">
      <c r="A369" s="46"/>
      <c r="B369" s="46"/>
      <c r="D369" s="46"/>
      <c r="E369" s="51"/>
      <c r="F369" s="48"/>
      <c r="G369" s="49"/>
    </row>
    <row r="370" spans="1:7" ht="12.75">
      <c r="A370" s="46"/>
      <c r="B370" s="46"/>
      <c r="D370" s="46"/>
      <c r="E370" s="51"/>
      <c r="F370" s="48"/>
      <c r="G370" s="49"/>
    </row>
    <row r="371" spans="1:7" ht="12.75">
      <c r="A371" s="46"/>
      <c r="B371" s="46"/>
      <c r="D371" s="46"/>
      <c r="E371" s="51"/>
      <c r="F371" s="48"/>
      <c r="G371" s="49"/>
    </row>
    <row r="372" spans="1:7" ht="12.75">
      <c r="A372" s="46"/>
      <c r="B372" s="46"/>
      <c r="D372" s="46"/>
      <c r="E372" s="51"/>
      <c r="F372" s="48"/>
      <c r="G372" s="49"/>
    </row>
    <row r="373" spans="1:7" ht="12.75">
      <c r="A373" s="46"/>
      <c r="B373" s="46"/>
      <c r="D373" s="46"/>
      <c r="E373" s="51"/>
      <c r="F373" s="48"/>
      <c r="G373" s="49"/>
    </row>
    <row r="374" spans="1:7" ht="12.75">
      <c r="A374" s="46"/>
      <c r="B374" s="46"/>
      <c r="D374" s="46"/>
      <c r="E374" s="51"/>
      <c r="F374" s="48"/>
      <c r="G374" s="49"/>
    </row>
    <row r="375" spans="1:7" ht="12.75">
      <c r="A375" s="46"/>
      <c r="B375" s="46"/>
      <c r="D375" s="46"/>
      <c r="E375" s="51"/>
      <c r="F375" s="48"/>
      <c r="G375" s="49"/>
    </row>
    <row r="376" spans="1:7" ht="12.75">
      <c r="A376" s="46"/>
      <c r="B376" s="46"/>
      <c r="D376" s="46"/>
      <c r="E376" s="51"/>
      <c r="F376" s="48"/>
      <c r="G376" s="49"/>
    </row>
    <row r="377" spans="1:7" ht="12.75">
      <c r="A377" s="46"/>
      <c r="B377" s="46"/>
      <c r="D377" s="46"/>
      <c r="E377" s="51"/>
      <c r="F377" s="48"/>
      <c r="G377" s="49"/>
    </row>
    <row r="378" spans="1:7" ht="12.75">
      <c r="A378" s="46"/>
      <c r="B378" s="46"/>
      <c r="D378" s="46"/>
      <c r="E378" s="51"/>
      <c r="F378" s="48"/>
      <c r="G378" s="49"/>
    </row>
    <row r="379" spans="1:7" ht="12.75">
      <c r="A379" s="46"/>
      <c r="B379" s="46"/>
      <c r="D379" s="46"/>
      <c r="E379" s="51"/>
      <c r="F379" s="48"/>
      <c r="G379" s="49"/>
    </row>
    <row r="380" spans="1:7" ht="12.75">
      <c r="A380" s="46"/>
      <c r="B380" s="46"/>
      <c r="D380" s="46"/>
      <c r="E380" s="51"/>
      <c r="F380" s="48"/>
      <c r="G380" s="49"/>
    </row>
    <row r="381" spans="1:7" ht="12.75">
      <c r="A381" s="46"/>
      <c r="B381" s="46"/>
      <c r="D381" s="46"/>
      <c r="E381" s="51"/>
      <c r="F381" s="48"/>
      <c r="G381" s="49"/>
    </row>
    <row r="382" spans="1:7" ht="12.75">
      <c r="A382" s="46"/>
      <c r="B382" s="46"/>
      <c r="D382" s="46"/>
      <c r="E382" s="51"/>
      <c r="F382" s="48"/>
      <c r="G382" s="49"/>
    </row>
    <row r="383" spans="1:7" ht="12.75">
      <c r="A383" s="46"/>
      <c r="B383" s="46"/>
      <c r="D383" s="46"/>
      <c r="E383" s="51"/>
      <c r="F383" s="48"/>
      <c r="G383" s="49"/>
    </row>
    <row r="384" spans="1:7" ht="12.75">
      <c r="A384" s="46"/>
      <c r="B384" s="46"/>
      <c r="D384" s="46"/>
      <c r="E384" s="51"/>
      <c r="F384" s="48"/>
      <c r="G384" s="49"/>
    </row>
    <row r="385" spans="1:7" ht="12.75">
      <c r="A385" s="46"/>
      <c r="B385" s="46"/>
      <c r="D385" s="46"/>
      <c r="E385" s="51"/>
      <c r="F385" s="48"/>
      <c r="G385" s="49"/>
    </row>
    <row r="386" spans="1:7" ht="12.75">
      <c r="A386" s="46"/>
      <c r="B386" s="46"/>
      <c r="D386" s="46"/>
      <c r="E386" s="51"/>
      <c r="F386" s="48"/>
      <c r="G386" s="49"/>
    </row>
    <row r="387" spans="1:7" ht="12.75">
      <c r="A387" s="46"/>
      <c r="B387" s="46"/>
      <c r="D387" s="46"/>
      <c r="E387" s="51"/>
      <c r="F387" s="48"/>
      <c r="G387" s="49"/>
    </row>
    <row r="388" spans="1:7" ht="12.75">
      <c r="A388" s="46"/>
      <c r="B388" s="46"/>
      <c r="D388" s="46"/>
      <c r="E388" s="51"/>
      <c r="F388" s="48"/>
      <c r="G388" s="49"/>
    </row>
    <row r="389" spans="1:7" ht="12.75">
      <c r="A389" s="46"/>
      <c r="B389" s="46"/>
      <c r="D389" s="46"/>
      <c r="E389" s="51"/>
      <c r="F389" s="48"/>
      <c r="G389" s="49"/>
    </row>
    <row r="390" spans="1:7" ht="12.75">
      <c r="A390" s="46"/>
      <c r="B390" s="46"/>
      <c r="D390" s="46"/>
      <c r="E390" s="51"/>
      <c r="F390" s="48"/>
      <c r="G390" s="49"/>
    </row>
    <row r="391" spans="1:7" ht="12.75">
      <c r="A391" s="46"/>
      <c r="B391" s="46"/>
      <c r="D391" s="46"/>
      <c r="E391" s="51"/>
      <c r="F391" s="48"/>
      <c r="G391" s="49"/>
    </row>
    <row r="392" spans="1:7" ht="12.75">
      <c r="A392" s="46"/>
      <c r="B392" s="46"/>
      <c r="D392" s="46"/>
      <c r="E392" s="51"/>
      <c r="F392" s="48"/>
      <c r="G392" s="49"/>
    </row>
    <row r="393" spans="1:7" ht="12.75">
      <c r="A393" s="46"/>
      <c r="B393" s="46"/>
      <c r="D393" s="46"/>
      <c r="E393" s="51"/>
      <c r="F393" s="48"/>
      <c r="G393" s="49"/>
    </row>
    <row r="394" spans="1:7" ht="12.75">
      <c r="A394" s="46"/>
      <c r="B394" s="46"/>
      <c r="D394" s="46"/>
      <c r="E394" s="51"/>
      <c r="F394" s="48"/>
      <c r="G394" s="49"/>
    </row>
    <row r="395" spans="1:7" ht="12.75">
      <c r="A395" s="46"/>
      <c r="B395" s="46"/>
      <c r="D395" s="46"/>
      <c r="E395" s="51"/>
      <c r="F395" s="48"/>
      <c r="G395" s="49"/>
    </row>
    <row r="396" spans="1:7" ht="12.75">
      <c r="A396" s="46"/>
      <c r="B396" s="46"/>
      <c r="D396" s="46"/>
      <c r="E396" s="51"/>
      <c r="F396" s="48"/>
      <c r="G396" s="49"/>
    </row>
    <row r="397" spans="1:7" ht="12.75">
      <c r="A397" s="46"/>
      <c r="B397" s="46"/>
      <c r="D397" s="46"/>
      <c r="E397" s="51"/>
      <c r="F397" s="48"/>
      <c r="G397" s="49"/>
    </row>
    <row r="398" spans="1:7" ht="12.75">
      <c r="A398" s="46"/>
      <c r="B398" s="46"/>
      <c r="D398" s="46"/>
      <c r="E398" s="51"/>
      <c r="F398" s="48"/>
      <c r="G398" s="49"/>
    </row>
    <row r="399" spans="1:7" ht="12.75">
      <c r="A399" s="46"/>
      <c r="B399" s="46"/>
      <c r="D399" s="46"/>
      <c r="E399" s="51"/>
      <c r="F399" s="48"/>
      <c r="G399" s="49"/>
    </row>
    <row r="400" spans="1:7" ht="12.75">
      <c r="A400" s="46"/>
      <c r="B400" s="46"/>
      <c r="D400" s="46"/>
      <c r="E400" s="51"/>
      <c r="F400" s="48"/>
      <c r="G400" s="49"/>
    </row>
    <row r="401" spans="1:7" ht="12.75">
      <c r="A401" s="46"/>
      <c r="B401" s="46"/>
      <c r="D401" s="46"/>
      <c r="E401" s="51"/>
      <c r="F401" s="48"/>
      <c r="G401" s="49"/>
    </row>
    <row r="402" spans="1:7" ht="12.75">
      <c r="A402" s="46"/>
      <c r="B402" s="46"/>
      <c r="D402" s="46"/>
      <c r="E402" s="51"/>
      <c r="F402" s="48"/>
      <c r="G402" s="49"/>
    </row>
    <row r="403" spans="1:7" ht="12.75">
      <c r="A403" s="46"/>
      <c r="B403" s="46"/>
      <c r="D403" s="46"/>
      <c r="E403" s="51"/>
      <c r="F403" s="48"/>
      <c r="G403" s="49"/>
    </row>
    <row r="404" spans="1:7" ht="12.75">
      <c r="A404" s="46"/>
      <c r="B404" s="46"/>
      <c r="D404" s="46"/>
      <c r="E404" s="51"/>
      <c r="F404" s="48"/>
      <c r="G404" s="49"/>
    </row>
    <row r="405" spans="1:7" ht="12.75">
      <c r="A405" s="46"/>
      <c r="B405" s="46"/>
      <c r="D405" s="46"/>
      <c r="E405" s="51"/>
      <c r="F405" s="48"/>
      <c r="G405" s="49"/>
    </row>
    <row r="406" spans="1:7" ht="12.75">
      <c r="A406" s="46"/>
      <c r="B406" s="46"/>
      <c r="D406" s="46"/>
      <c r="E406" s="51"/>
      <c r="F406" s="48"/>
      <c r="G406" s="49"/>
    </row>
    <row r="407" spans="1:7" ht="12.75">
      <c r="A407" s="46"/>
      <c r="B407" s="46"/>
      <c r="D407" s="46"/>
      <c r="E407" s="51"/>
      <c r="F407" s="48"/>
      <c r="G407" s="49"/>
    </row>
    <row r="408" spans="1:7" ht="12.75">
      <c r="A408" s="46"/>
      <c r="B408" s="46"/>
      <c r="D408" s="46"/>
      <c r="E408" s="51"/>
      <c r="F408" s="48"/>
      <c r="G408" s="49"/>
    </row>
    <row r="409" spans="1:7" ht="12.75">
      <c r="A409" s="46"/>
      <c r="B409" s="46"/>
      <c r="D409" s="46"/>
      <c r="E409" s="51"/>
      <c r="F409" s="48"/>
      <c r="G409" s="49"/>
    </row>
    <row r="410" spans="1:7" ht="12.75">
      <c r="A410" s="46"/>
      <c r="B410" s="46"/>
      <c r="D410" s="46"/>
      <c r="E410" s="51"/>
      <c r="F410" s="48"/>
      <c r="G410" s="49"/>
    </row>
    <row r="411" spans="1:7" ht="12.75">
      <c r="A411" s="46"/>
      <c r="B411" s="46"/>
      <c r="D411" s="46"/>
      <c r="E411" s="51"/>
      <c r="F411" s="48"/>
      <c r="G411" s="49"/>
    </row>
    <row r="412" spans="1:7" ht="12.75">
      <c r="A412" s="46"/>
      <c r="B412" s="46"/>
      <c r="D412" s="46"/>
      <c r="E412" s="51"/>
      <c r="F412" s="48"/>
      <c r="G412" s="49"/>
    </row>
    <row r="413" spans="1:7" ht="12.75">
      <c r="A413" s="46"/>
      <c r="B413" s="46"/>
      <c r="D413" s="46"/>
      <c r="E413" s="51"/>
      <c r="F413" s="48"/>
      <c r="G413" s="49"/>
    </row>
    <row r="414" spans="1:7" ht="12.75">
      <c r="A414" s="46"/>
      <c r="B414" s="46"/>
      <c r="D414" s="46"/>
      <c r="E414" s="51"/>
      <c r="F414" s="48"/>
      <c r="G414" s="49"/>
    </row>
    <row r="415" spans="1:7" ht="12.75">
      <c r="A415" s="46"/>
      <c r="B415" s="46"/>
      <c r="D415" s="46"/>
      <c r="E415" s="51"/>
      <c r="F415" s="48"/>
      <c r="G415" s="49"/>
    </row>
    <row r="416" spans="1:7" ht="12.75">
      <c r="A416" s="46"/>
      <c r="B416" s="46"/>
      <c r="D416" s="46"/>
      <c r="E416" s="51"/>
      <c r="F416" s="48"/>
      <c r="G416" s="49"/>
    </row>
    <row r="417" spans="1:7" ht="12.75">
      <c r="A417" s="46"/>
      <c r="B417" s="46"/>
      <c r="D417" s="46"/>
      <c r="E417" s="51"/>
      <c r="F417" s="48"/>
      <c r="G417" s="49"/>
    </row>
    <row r="418" spans="1:7" ht="12.75">
      <c r="A418" s="46"/>
      <c r="B418" s="46"/>
      <c r="D418" s="46"/>
      <c r="E418" s="51"/>
      <c r="F418" s="48"/>
      <c r="G418" s="49"/>
    </row>
    <row r="419" spans="1:7" ht="12.75">
      <c r="A419" s="46"/>
      <c r="B419" s="46"/>
      <c r="D419" s="46"/>
      <c r="E419" s="51"/>
      <c r="F419" s="48"/>
      <c r="G419" s="49"/>
    </row>
    <row r="420" spans="1:7" ht="12.75">
      <c r="A420" s="46"/>
      <c r="B420" s="46"/>
      <c r="D420" s="46"/>
      <c r="E420" s="51"/>
      <c r="F420" s="48"/>
      <c r="G420" s="49"/>
    </row>
    <row r="421" spans="1:7" ht="12.75">
      <c r="A421" s="46"/>
      <c r="B421" s="46"/>
      <c r="D421" s="46"/>
      <c r="E421" s="51"/>
      <c r="F421" s="48"/>
      <c r="G421" s="49"/>
    </row>
    <row r="422" spans="1:7" ht="12.75">
      <c r="A422" s="46"/>
      <c r="B422" s="46"/>
      <c r="D422" s="46"/>
      <c r="E422" s="51"/>
      <c r="F422" s="48"/>
      <c r="G422" s="49"/>
    </row>
    <row r="423" spans="1:7" ht="12.75">
      <c r="A423" s="46"/>
      <c r="B423" s="46"/>
      <c r="D423" s="46"/>
      <c r="E423" s="51"/>
      <c r="F423" s="48"/>
      <c r="G423" s="49"/>
    </row>
    <row r="424" spans="1:7" ht="12.75">
      <c r="A424" s="46"/>
      <c r="B424" s="46"/>
      <c r="D424" s="46"/>
      <c r="E424" s="51"/>
      <c r="F424" s="48"/>
      <c r="G424" s="49"/>
    </row>
    <row r="425" spans="1:7" ht="12.75">
      <c r="A425" s="46"/>
      <c r="B425" s="46"/>
      <c r="D425" s="46"/>
      <c r="E425" s="51"/>
      <c r="F425" s="48"/>
      <c r="G425" s="49"/>
    </row>
    <row r="426" spans="1:7" ht="12.75">
      <c r="A426" s="46"/>
      <c r="B426" s="46"/>
      <c r="D426" s="46"/>
      <c r="E426" s="51"/>
      <c r="F426" s="48"/>
      <c r="G426" s="49"/>
    </row>
    <row r="427" spans="1:7" ht="12.75">
      <c r="A427" s="46"/>
      <c r="B427" s="46"/>
      <c r="D427" s="46"/>
      <c r="E427" s="51"/>
      <c r="F427" s="48"/>
      <c r="G427" s="49"/>
    </row>
    <row r="428" spans="1:7" ht="12.75">
      <c r="A428" s="46"/>
      <c r="B428" s="46"/>
      <c r="D428" s="46"/>
      <c r="E428" s="51"/>
      <c r="F428" s="48"/>
      <c r="G428" s="49"/>
    </row>
    <row r="429" spans="1:7" ht="12.75">
      <c r="A429" s="46"/>
      <c r="B429" s="46"/>
      <c r="D429" s="46"/>
      <c r="E429" s="51"/>
      <c r="F429" s="48"/>
      <c r="G429" s="49"/>
    </row>
    <row r="430" spans="1:7" ht="12.75">
      <c r="A430" s="46"/>
      <c r="B430" s="46"/>
      <c r="D430" s="46"/>
      <c r="E430" s="51"/>
      <c r="F430" s="48"/>
      <c r="G430" s="49"/>
    </row>
    <row r="431" spans="1:7" ht="12.75">
      <c r="A431" s="46"/>
      <c r="B431" s="46"/>
      <c r="D431" s="46"/>
      <c r="E431" s="51"/>
      <c r="F431" s="48"/>
      <c r="G431" s="49"/>
    </row>
    <row r="432" spans="1:7" ht="12.75">
      <c r="A432" s="46"/>
      <c r="B432" s="46"/>
      <c r="D432" s="46"/>
      <c r="E432" s="51"/>
      <c r="F432" s="48"/>
      <c r="G432" s="49"/>
    </row>
    <row r="433" spans="1:7" ht="12.75">
      <c r="A433" s="46"/>
      <c r="B433" s="46"/>
      <c r="D433" s="46"/>
      <c r="E433" s="51"/>
      <c r="F433" s="48"/>
      <c r="G433" s="49"/>
    </row>
    <row r="434" spans="1:7" ht="12.75">
      <c r="A434" s="46"/>
      <c r="B434" s="46"/>
      <c r="D434" s="46"/>
      <c r="E434" s="51"/>
      <c r="F434" s="48"/>
      <c r="G434" s="49"/>
    </row>
  </sheetData>
  <mergeCells count="72">
    <mergeCell ref="F9:F10"/>
    <mergeCell ref="G9:G10"/>
    <mergeCell ref="A1:E1"/>
    <mergeCell ref="A2:E2"/>
    <mergeCell ref="A3:E3"/>
    <mergeCell ref="A6:G6"/>
    <mergeCell ref="A13:A17"/>
    <mergeCell ref="D13:E13"/>
    <mergeCell ref="D16:E16"/>
    <mergeCell ref="D17:E17"/>
    <mergeCell ref="B11:C11"/>
    <mergeCell ref="D11:E11"/>
    <mergeCell ref="D12:E12"/>
    <mergeCell ref="A9:C10"/>
    <mergeCell ref="D9:E10"/>
    <mergeCell ref="D18:E18"/>
    <mergeCell ref="A19:A32"/>
    <mergeCell ref="D19:E19"/>
    <mergeCell ref="B20:B30"/>
    <mergeCell ref="D20:E20"/>
    <mergeCell ref="D21:E21"/>
    <mergeCell ref="D22:E22"/>
    <mergeCell ref="C24:C29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A60:A70"/>
    <mergeCell ref="D60:E60"/>
    <mergeCell ref="D61:E61"/>
    <mergeCell ref="D64:E64"/>
    <mergeCell ref="D65:E65"/>
    <mergeCell ref="D66:E66"/>
    <mergeCell ref="D67:E67"/>
    <mergeCell ref="D68:E68"/>
    <mergeCell ref="E76:G76"/>
    <mergeCell ref="A77:B77"/>
    <mergeCell ref="E77:G77"/>
    <mergeCell ref="D69:E69"/>
    <mergeCell ref="D70:E70"/>
    <mergeCell ref="A72:G72"/>
    <mergeCell ref="A73:G73"/>
    <mergeCell ref="D62:E62"/>
    <mergeCell ref="D63:E63"/>
    <mergeCell ref="E74:F74"/>
    <mergeCell ref="E75:G7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45" sqref="G45"/>
    </sheetView>
  </sheetViews>
  <sheetFormatPr defaultColWidth="9.140625" defaultRowHeight="12.75"/>
  <cols>
    <col min="1" max="1" width="4.00390625" style="171" customWidth="1"/>
    <col min="2" max="2" width="3.00390625" style="171" customWidth="1"/>
    <col min="3" max="3" width="33.421875" style="171" customWidth="1"/>
    <col min="4" max="4" width="12.00390625" style="171" customWidth="1"/>
    <col min="5" max="5" width="10.57421875" style="171" customWidth="1"/>
    <col min="6" max="6" width="8.28125" style="171" bestFit="1" customWidth="1"/>
    <col min="7" max="7" width="10.140625" style="171" customWidth="1"/>
    <col min="8" max="8" width="9.00390625" style="171" customWidth="1"/>
    <col min="9" max="9" width="10.8515625" style="171" customWidth="1"/>
    <col min="10" max="10" width="8.28125" style="171" bestFit="1" customWidth="1"/>
    <col min="11" max="11" width="11.421875" style="171" customWidth="1"/>
    <col min="12" max="12" width="10.8515625" style="171" bestFit="1" customWidth="1"/>
    <col min="13" max="16384" width="9.140625" style="171" customWidth="1"/>
  </cols>
  <sheetData>
    <row r="1" spans="1:12" ht="12.75">
      <c r="A1" s="264" t="s">
        <v>293</v>
      </c>
      <c r="B1" s="264"/>
      <c r="C1" s="264"/>
      <c r="D1" s="264"/>
      <c r="E1" s="264"/>
      <c r="L1" s="153" t="s">
        <v>412</v>
      </c>
    </row>
    <row r="2" spans="1:12" ht="12.75">
      <c r="A2" s="264" t="s">
        <v>294</v>
      </c>
      <c r="B2" s="264"/>
      <c r="C2" s="264"/>
      <c r="D2" s="264"/>
      <c r="E2" s="264"/>
      <c r="L2" s="153"/>
    </row>
    <row r="3" spans="1:12" ht="12.75">
      <c r="A3" s="264" t="s">
        <v>295</v>
      </c>
      <c r="B3" s="264"/>
      <c r="C3" s="264"/>
      <c r="D3" s="264"/>
      <c r="E3" s="264"/>
      <c r="L3" s="153"/>
    </row>
    <row r="4" spans="2:12" ht="12.75" customHeight="1">
      <c r="B4" s="558" t="s">
        <v>423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</row>
    <row r="7" ht="13.5" thickBot="1">
      <c r="L7" s="153" t="s">
        <v>54</v>
      </c>
    </row>
    <row r="8" spans="1:12" ht="12.75" customHeight="1">
      <c r="A8" s="539" t="s">
        <v>227</v>
      </c>
      <c r="B8" s="559" t="s">
        <v>217</v>
      </c>
      <c r="C8" s="560"/>
      <c r="D8" s="539" t="s">
        <v>214</v>
      </c>
      <c r="E8" s="565">
        <v>2014</v>
      </c>
      <c r="F8" s="566"/>
      <c r="G8" s="565">
        <v>2015</v>
      </c>
      <c r="H8" s="566"/>
      <c r="I8" s="556">
        <v>2016</v>
      </c>
      <c r="J8" s="557"/>
      <c r="K8" s="556">
        <v>2017</v>
      </c>
      <c r="L8" s="557"/>
    </row>
    <row r="9" spans="1:12" ht="26.25" customHeight="1" thickBot="1">
      <c r="A9" s="540"/>
      <c r="B9" s="561"/>
      <c r="C9" s="562"/>
      <c r="D9" s="540"/>
      <c r="E9" s="567" t="s">
        <v>425</v>
      </c>
      <c r="F9" s="568"/>
      <c r="G9" s="552" t="s">
        <v>236</v>
      </c>
      <c r="H9" s="553"/>
      <c r="I9" s="552" t="s">
        <v>237</v>
      </c>
      <c r="J9" s="553"/>
      <c r="K9" s="552" t="s">
        <v>238</v>
      </c>
      <c r="L9" s="553"/>
    </row>
    <row r="10" spans="1:12" ht="28.5" customHeight="1" thickBot="1">
      <c r="A10" s="541"/>
      <c r="B10" s="563"/>
      <c r="C10" s="564"/>
      <c r="D10" s="541"/>
      <c r="E10" s="54" t="s">
        <v>249</v>
      </c>
      <c r="F10" s="55" t="s">
        <v>61</v>
      </c>
      <c r="G10" s="56" t="s">
        <v>202</v>
      </c>
      <c r="H10" s="57" t="s">
        <v>61</v>
      </c>
      <c r="I10" s="54" t="s">
        <v>202</v>
      </c>
      <c r="J10" s="55" t="s">
        <v>61</v>
      </c>
      <c r="K10" s="56" t="s">
        <v>202</v>
      </c>
      <c r="L10" s="55" t="s">
        <v>61</v>
      </c>
    </row>
    <row r="11" spans="1:12" s="398" customFormat="1" ht="12" thickBot="1">
      <c r="A11" s="397">
        <v>0</v>
      </c>
      <c r="B11" s="554">
        <v>1</v>
      </c>
      <c r="C11" s="555"/>
      <c r="D11" s="384">
        <v>2</v>
      </c>
      <c r="E11" s="385">
        <v>3</v>
      </c>
      <c r="F11" s="386">
        <v>4</v>
      </c>
      <c r="G11" s="387">
        <v>5</v>
      </c>
      <c r="H11" s="388">
        <v>6</v>
      </c>
      <c r="I11" s="385">
        <v>7</v>
      </c>
      <c r="J11" s="386">
        <v>8</v>
      </c>
      <c r="K11" s="387">
        <v>9</v>
      </c>
      <c r="L11" s="386">
        <v>10</v>
      </c>
    </row>
    <row r="12" spans="1:12" s="398" customFormat="1" ht="22.5" customHeight="1">
      <c r="A12" s="399" t="s">
        <v>241</v>
      </c>
      <c r="B12" s="547" t="s">
        <v>239</v>
      </c>
      <c r="C12" s="548"/>
      <c r="D12" s="389"/>
      <c r="E12" s="389"/>
      <c r="F12" s="389"/>
      <c r="G12" s="389"/>
      <c r="H12" s="389"/>
      <c r="I12" s="389"/>
      <c r="J12" s="389"/>
      <c r="K12" s="389"/>
      <c r="L12" s="390"/>
    </row>
    <row r="13" spans="1:12" ht="30" customHeight="1">
      <c r="A13" s="391">
        <v>1</v>
      </c>
      <c r="B13" s="550" t="s">
        <v>335</v>
      </c>
      <c r="C13" s="464"/>
      <c r="D13" s="129" t="s">
        <v>456</v>
      </c>
      <c r="E13" s="400" t="s">
        <v>76</v>
      </c>
      <c r="F13" s="400" t="s">
        <v>76</v>
      </c>
      <c r="G13" s="402">
        <v>6000</v>
      </c>
      <c r="H13" s="402">
        <v>0</v>
      </c>
      <c r="I13" s="402">
        <v>4800</v>
      </c>
      <c r="J13" s="402">
        <v>0</v>
      </c>
      <c r="K13" s="402">
        <v>4500</v>
      </c>
      <c r="L13" s="403"/>
    </row>
    <row r="14" spans="1:12" ht="13.5" thickBot="1">
      <c r="A14" s="391">
        <v>2</v>
      </c>
      <c r="B14" s="544" t="s">
        <v>244</v>
      </c>
      <c r="C14" s="545"/>
      <c r="D14" s="209"/>
      <c r="E14" s="392" t="s">
        <v>76</v>
      </c>
      <c r="F14" s="392" t="s">
        <v>76</v>
      </c>
      <c r="G14" s="393">
        <f>G13</f>
        <v>6000</v>
      </c>
      <c r="H14" s="393"/>
      <c r="I14" s="393">
        <f>I13</f>
        <v>4800</v>
      </c>
      <c r="J14" s="393">
        <v>0</v>
      </c>
      <c r="K14" s="393">
        <f>K13</f>
        <v>4500</v>
      </c>
      <c r="L14" s="394">
        <v>0</v>
      </c>
    </row>
    <row r="15" spans="1:12" ht="27" customHeight="1" thickBot="1">
      <c r="A15" s="404" t="s">
        <v>242</v>
      </c>
      <c r="B15" s="547" t="s">
        <v>247</v>
      </c>
      <c r="C15" s="548"/>
      <c r="D15" s="405"/>
      <c r="E15" s="405"/>
      <c r="F15" s="405"/>
      <c r="G15" s="406"/>
      <c r="H15" s="407">
        <v>0</v>
      </c>
      <c r="I15" s="407"/>
      <c r="J15" s="407"/>
      <c r="K15" s="407"/>
      <c r="L15" s="408"/>
    </row>
    <row r="16" spans="1:12" ht="27.75" customHeight="1">
      <c r="A16" s="391">
        <v>1</v>
      </c>
      <c r="B16" s="550" t="s">
        <v>431</v>
      </c>
      <c r="C16" s="464"/>
      <c r="D16" s="409"/>
      <c r="E16" s="400" t="s">
        <v>76</v>
      </c>
      <c r="F16" s="400" t="s">
        <v>76</v>
      </c>
      <c r="G16" s="159">
        <v>-1000</v>
      </c>
      <c r="H16" s="402">
        <v>0</v>
      </c>
      <c r="I16" s="407">
        <v>-749.9</v>
      </c>
      <c r="J16" s="402">
        <v>0</v>
      </c>
      <c r="K16" s="407">
        <v>-328.5</v>
      </c>
      <c r="L16" s="403">
        <v>0</v>
      </c>
    </row>
    <row r="17" spans="1:12" ht="15">
      <c r="A17" s="391">
        <v>2</v>
      </c>
      <c r="B17" s="542" t="s">
        <v>220</v>
      </c>
      <c r="C17" s="543"/>
      <c r="D17" s="409"/>
      <c r="E17" s="400" t="s">
        <v>76</v>
      </c>
      <c r="F17" s="400" t="s">
        <v>76</v>
      </c>
      <c r="G17" s="159"/>
      <c r="H17" s="402"/>
      <c r="I17" s="402"/>
      <c r="J17" s="402"/>
      <c r="K17" s="402"/>
      <c r="L17" s="403"/>
    </row>
    <row r="18" spans="1:12" ht="15">
      <c r="A18" s="391">
        <v>3</v>
      </c>
      <c r="B18" s="542" t="s">
        <v>221</v>
      </c>
      <c r="C18" s="543"/>
      <c r="D18" s="409"/>
      <c r="E18" s="400" t="s">
        <v>76</v>
      </c>
      <c r="F18" s="400" t="s">
        <v>76</v>
      </c>
      <c r="G18" s="159"/>
      <c r="H18" s="402"/>
      <c r="I18" s="402"/>
      <c r="J18" s="402"/>
      <c r="K18" s="402"/>
      <c r="L18" s="403"/>
    </row>
    <row r="19" spans="1:12" ht="13.5" thickBot="1">
      <c r="A19" s="391">
        <v>4</v>
      </c>
      <c r="B19" s="544" t="s">
        <v>245</v>
      </c>
      <c r="C19" s="545"/>
      <c r="D19" s="209"/>
      <c r="E19" s="392" t="s">
        <v>76</v>
      </c>
      <c r="F19" s="392" t="s">
        <v>76</v>
      </c>
      <c r="G19" s="211">
        <f>G16</f>
        <v>-1000</v>
      </c>
      <c r="H19" s="393">
        <v>0</v>
      </c>
      <c r="I19" s="211">
        <f>I16</f>
        <v>-749.9</v>
      </c>
      <c r="J19" s="393">
        <v>0</v>
      </c>
      <c r="K19" s="211">
        <f>K16</f>
        <v>-328.5</v>
      </c>
      <c r="L19" s="394">
        <v>0</v>
      </c>
    </row>
    <row r="20" spans="1:12" ht="23.25" thickBot="1">
      <c r="A20" s="410" t="s">
        <v>243</v>
      </c>
      <c r="B20" s="494" t="s">
        <v>246</v>
      </c>
      <c r="C20" s="546"/>
      <c r="D20" s="411"/>
      <c r="E20" s="412">
        <f>'BVC 2015 analitic'!I160</f>
        <v>130000</v>
      </c>
      <c r="F20" s="411"/>
      <c r="G20" s="413">
        <f>G14+G19</f>
        <v>5000</v>
      </c>
      <c r="H20" s="412">
        <v>0</v>
      </c>
      <c r="I20" s="412">
        <f>I14+I19</f>
        <v>4050.1</v>
      </c>
      <c r="J20" s="412">
        <v>0</v>
      </c>
      <c r="K20" s="412">
        <f>K14+K19</f>
        <v>4171.5</v>
      </c>
      <c r="L20" s="414">
        <v>0</v>
      </c>
    </row>
    <row r="22" spans="1:12" ht="12.75" customHeight="1">
      <c r="A22" s="235" t="s">
        <v>296</v>
      </c>
      <c r="B22" s="235"/>
      <c r="C22" s="235"/>
      <c r="D22" s="235"/>
      <c r="E22" s="235"/>
      <c r="F22" s="235"/>
      <c r="G22" s="223"/>
      <c r="H22" s="223"/>
      <c r="J22" s="223" t="s">
        <v>297</v>
      </c>
      <c r="K22" s="223"/>
      <c r="L22" s="401"/>
    </row>
    <row r="23" spans="1:12" ht="12.75">
      <c r="A23" s="426" t="s">
        <v>298</v>
      </c>
      <c r="B23" s="426"/>
      <c r="C23" s="426"/>
      <c r="D23" s="426"/>
      <c r="E23" s="426"/>
      <c r="F23" s="426"/>
      <c r="G23" s="225"/>
      <c r="H23" s="225"/>
      <c r="J23" s="225" t="s">
        <v>299</v>
      </c>
      <c r="K23" s="225"/>
      <c r="L23" s="401"/>
    </row>
    <row r="25" spans="3:12" ht="15.75" customHeight="1">
      <c r="C25" s="551"/>
      <c r="D25" s="551"/>
      <c r="G25" s="415"/>
      <c r="I25" s="415"/>
      <c r="J25" s="395"/>
      <c r="K25" s="396"/>
      <c r="L25" s="395"/>
    </row>
    <row r="26" spans="10:12" ht="12.75">
      <c r="J26" s="549"/>
      <c r="K26" s="549"/>
      <c r="L26" s="549"/>
    </row>
  </sheetData>
  <mergeCells count="33">
    <mergeCell ref="I8:J8"/>
    <mergeCell ref="K8:L8"/>
    <mergeCell ref="B4:L4"/>
    <mergeCell ref="I9:J9"/>
    <mergeCell ref="B8:C10"/>
    <mergeCell ref="D8:D10"/>
    <mergeCell ref="G8:H8"/>
    <mergeCell ref="G9:H9"/>
    <mergeCell ref="E8:F8"/>
    <mergeCell ref="E9:F9"/>
    <mergeCell ref="K9:L9"/>
    <mergeCell ref="B13:C13"/>
    <mergeCell ref="B11:C11"/>
    <mergeCell ref="B14:C14"/>
    <mergeCell ref="B12:C12"/>
    <mergeCell ref="J26:L26"/>
    <mergeCell ref="B16:C16"/>
    <mergeCell ref="B17:C17"/>
    <mergeCell ref="C25:D25"/>
    <mergeCell ref="G22:H22"/>
    <mergeCell ref="A23:F23"/>
    <mergeCell ref="G23:H23"/>
    <mergeCell ref="J22:L22"/>
    <mergeCell ref="J23:L23"/>
    <mergeCell ref="A1:E1"/>
    <mergeCell ref="A2:E2"/>
    <mergeCell ref="A3:E3"/>
    <mergeCell ref="A22:F22"/>
    <mergeCell ref="A8:A10"/>
    <mergeCell ref="B18:C18"/>
    <mergeCell ref="B19:C19"/>
    <mergeCell ref="B20:C20"/>
    <mergeCell ref="B15:C15"/>
  </mergeCells>
  <printOptions horizontalCentered="1"/>
  <pageMargins left="0.35433070866141736" right="0.34" top="0.74" bottom="0.58" header="0.5118110236220472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693"/>
  <sheetViews>
    <sheetView workbookViewId="0" topLeftCell="A34">
      <selection activeCell="J77" sqref="J77"/>
    </sheetView>
  </sheetViews>
  <sheetFormatPr defaultColWidth="9.140625" defaultRowHeight="12.75"/>
  <cols>
    <col min="1" max="1" width="4.7109375" style="254" customWidth="1"/>
    <col min="2" max="2" width="3.421875" style="254" customWidth="1"/>
    <col min="3" max="3" width="3.421875" style="50" customWidth="1"/>
    <col min="4" max="4" width="5.28125" style="254" customWidth="1"/>
    <col min="5" max="5" width="47.00390625" style="52" customWidth="1"/>
    <col min="6" max="6" width="5.00390625" style="53" customWidth="1"/>
    <col min="7" max="7" width="17.7109375" style="107" customWidth="1"/>
    <col min="8" max="8" width="19.140625" style="49" customWidth="1"/>
    <col min="9" max="109" width="9.140625" style="49" customWidth="1"/>
    <col min="110" max="16384" width="9.140625" style="107" customWidth="1"/>
  </cols>
  <sheetData>
    <row r="1" spans="1:7" ht="12.75">
      <c r="A1" s="264" t="s">
        <v>293</v>
      </c>
      <c r="B1" s="264"/>
      <c r="C1" s="264"/>
      <c r="D1" s="264"/>
      <c r="E1" s="264"/>
      <c r="F1" s="35"/>
      <c r="G1" s="35" t="s">
        <v>417</v>
      </c>
    </row>
    <row r="2" spans="1:7" ht="12.75">
      <c r="A2" s="264" t="s">
        <v>294</v>
      </c>
      <c r="B2" s="264"/>
      <c r="C2" s="264"/>
      <c r="D2" s="264"/>
      <c r="E2" s="264"/>
      <c r="F2" s="35"/>
      <c r="G2" s="35"/>
    </row>
    <row r="3" spans="1:7" ht="12.75">
      <c r="A3" s="264" t="s">
        <v>295</v>
      </c>
      <c r="B3" s="264"/>
      <c r="C3" s="264"/>
      <c r="D3" s="264"/>
      <c r="E3" s="264"/>
      <c r="F3" s="35"/>
      <c r="G3" s="35"/>
    </row>
    <row r="4" spans="1:7" ht="15.75">
      <c r="A4" s="32"/>
      <c r="B4" s="32"/>
      <c r="C4" s="33"/>
      <c r="D4" s="32"/>
      <c r="E4" s="34"/>
      <c r="F4" s="35"/>
      <c r="G4" s="36"/>
    </row>
    <row r="5" spans="1:7" ht="15.75">
      <c r="A5" s="37"/>
      <c r="B5" s="37"/>
      <c r="C5" s="33"/>
      <c r="D5" s="37"/>
      <c r="E5" s="38"/>
      <c r="F5" s="39"/>
      <c r="G5" s="40"/>
    </row>
    <row r="6" spans="1:7" ht="18" customHeight="1">
      <c r="A6" s="265" t="s">
        <v>432</v>
      </c>
      <c r="B6" s="265"/>
      <c r="C6" s="265"/>
      <c r="D6" s="265"/>
      <c r="E6" s="265"/>
      <c r="F6" s="265"/>
      <c r="G6" s="265"/>
    </row>
    <row r="7" spans="1:7" ht="15.75">
      <c r="A7" s="37"/>
      <c r="B7" s="37"/>
      <c r="C7" s="33"/>
      <c r="D7" s="37"/>
      <c r="E7" s="38"/>
      <c r="F7" s="39"/>
      <c r="G7" s="40"/>
    </row>
    <row r="8" spans="1:7" ht="15.75" thickBot="1">
      <c r="A8" s="41"/>
      <c r="B8" s="41"/>
      <c r="C8" s="42"/>
      <c r="D8" s="41"/>
      <c r="E8" s="43"/>
      <c r="F8" s="44"/>
      <c r="G8" s="120" t="s">
        <v>54</v>
      </c>
    </row>
    <row r="9" spans="1:113" ht="15" customHeight="1" thickBot="1">
      <c r="A9" s="302"/>
      <c r="B9" s="303"/>
      <c r="C9" s="303"/>
      <c r="D9" s="286" t="s">
        <v>55</v>
      </c>
      <c r="E9" s="287"/>
      <c r="F9" s="321" t="s">
        <v>67</v>
      </c>
      <c r="G9" s="321" t="s">
        <v>433</v>
      </c>
      <c r="H9" s="266"/>
      <c r="DF9" s="49"/>
      <c r="DG9" s="49"/>
      <c r="DH9" s="49"/>
      <c r="DI9" s="49"/>
    </row>
    <row r="10" spans="1:113" ht="51.75" customHeight="1" thickBot="1">
      <c r="A10" s="303"/>
      <c r="B10" s="303"/>
      <c r="C10" s="303"/>
      <c r="D10" s="287"/>
      <c r="E10" s="287"/>
      <c r="F10" s="287"/>
      <c r="G10" s="287"/>
      <c r="H10" s="266"/>
      <c r="DF10" s="49"/>
      <c r="DG10" s="49"/>
      <c r="DH10" s="49"/>
      <c r="DI10" s="49"/>
    </row>
    <row r="11" spans="1:109" s="239" customFormat="1" ht="12" thickBot="1">
      <c r="A11" s="237">
        <v>0</v>
      </c>
      <c r="B11" s="323">
        <v>1</v>
      </c>
      <c r="C11" s="323"/>
      <c r="D11" s="324">
        <v>2</v>
      </c>
      <c r="E11" s="324"/>
      <c r="F11" s="238">
        <v>3</v>
      </c>
      <c r="G11" s="238">
        <v>4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</row>
    <row r="12" spans="1:9" ht="16.5" customHeight="1" thickBot="1">
      <c r="A12" s="243" t="s">
        <v>31</v>
      </c>
      <c r="B12" s="219"/>
      <c r="C12" s="244"/>
      <c r="D12" s="428" t="s">
        <v>142</v>
      </c>
      <c r="E12" s="428"/>
      <c r="F12" s="246">
        <v>1</v>
      </c>
      <c r="G12" s="96">
        <f>'BVC 2015 analitic'!J13</f>
        <v>1650000</v>
      </c>
      <c r="H12" s="48"/>
      <c r="I12" s="247"/>
    </row>
    <row r="13" spans="1:9" ht="15" customHeight="1" thickBot="1">
      <c r="A13" s="348"/>
      <c r="B13" s="219">
        <v>1</v>
      </c>
      <c r="C13" s="244"/>
      <c r="D13" s="428" t="s">
        <v>395</v>
      </c>
      <c r="E13" s="428"/>
      <c r="F13" s="246">
        <v>2</v>
      </c>
      <c r="G13" s="96">
        <f>'BVC 2015 analitic'!J14</f>
        <v>1647450</v>
      </c>
      <c r="H13" s="48"/>
      <c r="I13" s="247"/>
    </row>
    <row r="14" spans="1:9" ht="17.25" customHeight="1" thickBot="1">
      <c r="A14" s="348"/>
      <c r="B14" s="219"/>
      <c r="C14" s="244"/>
      <c r="D14" s="245" t="s">
        <v>32</v>
      </c>
      <c r="E14" s="245" t="s">
        <v>397</v>
      </c>
      <c r="F14" s="246">
        <v>3</v>
      </c>
      <c r="G14" s="96">
        <f>'BVC 2015 analitic'!J22</f>
        <v>0</v>
      </c>
      <c r="H14" s="48"/>
      <c r="I14" s="247"/>
    </row>
    <row r="15" spans="1:9" ht="15" customHeight="1" thickBot="1">
      <c r="A15" s="348"/>
      <c r="B15" s="219"/>
      <c r="C15" s="244"/>
      <c r="D15" s="245" t="s">
        <v>33</v>
      </c>
      <c r="E15" s="245" t="s">
        <v>396</v>
      </c>
      <c r="F15" s="246">
        <v>4</v>
      </c>
      <c r="G15" s="96">
        <f>'BVC 2015 analitic'!J23</f>
        <v>0</v>
      </c>
      <c r="H15" s="48"/>
      <c r="I15" s="247"/>
    </row>
    <row r="16" spans="1:9" ht="16.5" customHeight="1" thickBot="1">
      <c r="A16" s="348"/>
      <c r="B16" s="219">
        <v>2</v>
      </c>
      <c r="C16" s="244"/>
      <c r="D16" s="428" t="s">
        <v>129</v>
      </c>
      <c r="E16" s="428"/>
      <c r="F16" s="246">
        <v>5</v>
      </c>
      <c r="G16" s="96">
        <f>'BVC 2015 analitic'!J34</f>
        <v>2150</v>
      </c>
      <c r="H16" s="48"/>
      <c r="I16" s="247"/>
    </row>
    <row r="17" spans="1:9" ht="17.25" customHeight="1" thickBot="1">
      <c r="A17" s="348"/>
      <c r="B17" s="219">
        <v>3</v>
      </c>
      <c r="C17" s="244"/>
      <c r="D17" s="428" t="s">
        <v>12</v>
      </c>
      <c r="E17" s="428"/>
      <c r="F17" s="246">
        <v>6</v>
      </c>
      <c r="G17" s="96">
        <f>'BVC 2015 analitic'!J40</f>
        <v>400</v>
      </c>
      <c r="H17" s="48"/>
      <c r="I17" s="247"/>
    </row>
    <row r="18" spans="1:9" ht="15.75" customHeight="1" thickBot="1">
      <c r="A18" s="243" t="s">
        <v>20</v>
      </c>
      <c r="B18" s="219"/>
      <c r="C18" s="244"/>
      <c r="D18" s="428" t="s">
        <v>398</v>
      </c>
      <c r="E18" s="428"/>
      <c r="F18" s="246">
        <v>7</v>
      </c>
      <c r="G18" s="96">
        <f>'BVC 2015 analitic'!J41</f>
        <v>1515000</v>
      </c>
      <c r="H18" s="48"/>
      <c r="I18" s="247"/>
    </row>
    <row r="19" spans="1:9" ht="15" customHeight="1" thickBot="1">
      <c r="A19" s="348"/>
      <c r="B19" s="219">
        <v>1</v>
      </c>
      <c r="C19" s="244"/>
      <c r="D19" s="428" t="s">
        <v>13</v>
      </c>
      <c r="E19" s="320"/>
      <c r="F19" s="246">
        <v>8</v>
      </c>
      <c r="G19" s="96">
        <f>'BVC 2015 analitic'!J42</f>
        <v>1509750</v>
      </c>
      <c r="H19" s="48"/>
      <c r="I19" s="247"/>
    </row>
    <row r="20" spans="1:9" ht="16.5" customHeight="1" thickBot="1">
      <c r="A20" s="348"/>
      <c r="B20" s="321"/>
      <c r="C20" s="244" t="s">
        <v>143</v>
      </c>
      <c r="D20" s="428" t="s">
        <v>144</v>
      </c>
      <c r="E20" s="428"/>
      <c r="F20" s="246">
        <v>9</v>
      </c>
      <c r="G20" s="96">
        <f>'BVC 2015 analitic'!J43</f>
        <v>502750</v>
      </c>
      <c r="H20" s="48"/>
      <c r="I20" s="247"/>
    </row>
    <row r="21" spans="1:9" ht="16.5" customHeight="1" thickBot="1">
      <c r="A21" s="348"/>
      <c r="B21" s="321"/>
      <c r="C21" s="244" t="s">
        <v>145</v>
      </c>
      <c r="D21" s="428" t="s">
        <v>151</v>
      </c>
      <c r="E21" s="320"/>
      <c r="F21" s="246">
        <v>10</v>
      </c>
      <c r="G21" s="96">
        <f>'BVC 2015 analitic'!J91</f>
        <v>33050</v>
      </c>
      <c r="H21" s="48"/>
      <c r="I21" s="247"/>
    </row>
    <row r="22" spans="1:9" ht="17.25" customHeight="1" thickBot="1">
      <c r="A22" s="348"/>
      <c r="B22" s="321"/>
      <c r="C22" s="244" t="s">
        <v>149</v>
      </c>
      <c r="D22" s="428" t="s">
        <v>130</v>
      </c>
      <c r="E22" s="428"/>
      <c r="F22" s="246">
        <v>11</v>
      </c>
      <c r="G22" s="96">
        <f>'BVC 2015 analitic'!J98</f>
        <v>764731.9</v>
      </c>
      <c r="H22" s="48"/>
      <c r="I22" s="247"/>
    </row>
    <row r="23" spans="1:9" ht="17.25" customHeight="1" thickBot="1">
      <c r="A23" s="348"/>
      <c r="B23" s="321"/>
      <c r="C23" s="244"/>
      <c r="D23" s="245" t="s">
        <v>359</v>
      </c>
      <c r="E23" s="245" t="s">
        <v>399</v>
      </c>
      <c r="F23" s="246">
        <v>12</v>
      </c>
      <c r="G23" s="96">
        <f>'BVC 2015 analitic'!J99</f>
        <v>615313.9</v>
      </c>
      <c r="H23" s="48"/>
      <c r="I23" s="247"/>
    </row>
    <row r="24" spans="1:9" ht="16.5" customHeight="1" thickBot="1">
      <c r="A24" s="348"/>
      <c r="B24" s="321"/>
      <c r="C24" s="322"/>
      <c r="D24" s="243" t="s">
        <v>184</v>
      </c>
      <c r="E24" s="245" t="s">
        <v>455</v>
      </c>
      <c r="F24" s="246">
        <v>13</v>
      </c>
      <c r="G24" s="96">
        <f>'BVC 2015 analitic'!J100</f>
        <v>545410</v>
      </c>
      <c r="H24" s="48"/>
      <c r="I24" s="247"/>
    </row>
    <row r="25" spans="1:9" ht="16.5" customHeight="1" thickBot="1">
      <c r="A25" s="348"/>
      <c r="B25" s="321"/>
      <c r="C25" s="322"/>
      <c r="D25" s="243" t="s">
        <v>185</v>
      </c>
      <c r="E25" s="245" t="s">
        <v>194</v>
      </c>
      <c r="F25" s="246">
        <v>14</v>
      </c>
      <c r="G25" s="96">
        <f>'BVC 2015 analitic'!J106</f>
        <v>69903.9</v>
      </c>
      <c r="H25" s="48"/>
      <c r="I25" s="247"/>
    </row>
    <row r="26" spans="1:9" ht="15.75" customHeight="1" thickBot="1">
      <c r="A26" s="348"/>
      <c r="B26" s="321"/>
      <c r="C26" s="322"/>
      <c r="D26" s="243" t="s">
        <v>186</v>
      </c>
      <c r="E26" s="245" t="s">
        <v>146</v>
      </c>
      <c r="F26" s="246">
        <v>15</v>
      </c>
      <c r="G26" s="96">
        <f>'BVC 2015 analitic'!J114</f>
        <v>7000</v>
      </c>
      <c r="H26" s="48"/>
      <c r="I26" s="247"/>
    </row>
    <row r="27" spans="1:9" ht="29.25" customHeight="1" thickBot="1">
      <c r="A27" s="348"/>
      <c r="B27" s="321"/>
      <c r="C27" s="322"/>
      <c r="D27" s="243"/>
      <c r="E27" s="248" t="s">
        <v>147</v>
      </c>
      <c r="F27" s="246">
        <v>16</v>
      </c>
      <c r="G27" s="96">
        <f>'BVC 2015 analitic'!J115</f>
        <v>6000</v>
      </c>
      <c r="H27" s="48"/>
      <c r="I27" s="247"/>
    </row>
    <row r="28" spans="1:9" ht="36.75" customHeight="1" thickBot="1">
      <c r="A28" s="348"/>
      <c r="B28" s="321"/>
      <c r="C28" s="322"/>
      <c r="D28" s="243" t="s">
        <v>187</v>
      </c>
      <c r="E28" s="245" t="s">
        <v>400</v>
      </c>
      <c r="F28" s="246">
        <v>17</v>
      </c>
      <c r="G28" s="96">
        <f>'BVC 2015 analitic'!J118</f>
        <v>818</v>
      </c>
      <c r="H28" s="48"/>
      <c r="I28" s="247"/>
    </row>
    <row r="29" spans="1:9" ht="29.25" customHeight="1" thickBot="1">
      <c r="A29" s="348"/>
      <c r="B29" s="321"/>
      <c r="C29" s="322"/>
      <c r="D29" s="243" t="s">
        <v>188</v>
      </c>
      <c r="E29" s="245" t="s">
        <v>148</v>
      </c>
      <c r="F29" s="246">
        <v>18</v>
      </c>
      <c r="G29" s="96">
        <f>'BVC 2015 analitic'!J127</f>
        <v>141600</v>
      </c>
      <c r="H29" s="48"/>
      <c r="I29" s="247"/>
    </row>
    <row r="30" spans="1:9" ht="15" customHeight="1" thickBot="1">
      <c r="A30" s="348"/>
      <c r="B30" s="321"/>
      <c r="C30" s="244" t="s">
        <v>150</v>
      </c>
      <c r="D30" s="428" t="s">
        <v>131</v>
      </c>
      <c r="E30" s="320"/>
      <c r="F30" s="246">
        <v>19</v>
      </c>
      <c r="G30" s="96">
        <f>'BVC 2015 analitic'!J134</f>
        <v>209218.1</v>
      </c>
      <c r="H30" s="48"/>
      <c r="I30" s="247"/>
    </row>
    <row r="31" spans="1:9" ht="17.25" customHeight="1" thickBot="1">
      <c r="A31" s="348"/>
      <c r="B31" s="219">
        <v>2</v>
      </c>
      <c r="C31" s="244"/>
      <c r="D31" s="428" t="s">
        <v>132</v>
      </c>
      <c r="E31" s="428"/>
      <c r="F31" s="246">
        <v>20</v>
      </c>
      <c r="G31" s="96">
        <f>'BVC 2015 analitic'!J151</f>
        <v>3850</v>
      </c>
      <c r="H31" s="48"/>
      <c r="I31" s="247"/>
    </row>
    <row r="32" spans="1:9" ht="15.75" customHeight="1" thickBot="1">
      <c r="A32" s="348"/>
      <c r="B32" s="219">
        <v>3</v>
      </c>
      <c r="C32" s="244"/>
      <c r="D32" s="428" t="s">
        <v>14</v>
      </c>
      <c r="E32" s="428"/>
      <c r="F32" s="246">
        <v>21</v>
      </c>
      <c r="G32" s="96">
        <f>'BVC 2015 analitic'!J159</f>
        <v>1400</v>
      </c>
      <c r="H32" s="48"/>
      <c r="I32" s="247"/>
    </row>
    <row r="33" spans="1:9" ht="15.75" customHeight="1" thickBot="1">
      <c r="A33" s="243" t="s">
        <v>23</v>
      </c>
      <c r="B33" s="219"/>
      <c r="C33" s="244"/>
      <c r="D33" s="428" t="s">
        <v>15</v>
      </c>
      <c r="E33" s="428"/>
      <c r="F33" s="246">
        <v>22</v>
      </c>
      <c r="G33" s="96">
        <f>'BVC 2015 analitic'!J160</f>
        <v>135000</v>
      </c>
      <c r="H33" s="48"/>
      <c r="I33" s="247"/>
    </row>
    <row r="34" spans="1:9" ht="15.75" customHeight="1" thickBot="1">
      <c r="A34" s="243" t="s">
        <v>24</v>
      </c>
      <c r="B34" s="219"/>
      <c r="C34" s="244"/>
      <c r="D34" s="428" t="s">
        <v>133</v>
      </c>
      <c r="E34" s="428"/>
      <c r="F34" s="246">
        <v>23</v>
      </c>
      <c r="G34" s="96">
        <f>'BVC 2015 analitic'!J163</f>
        <v>23755.9</v>
      </c>
      <c r="H34" s="48"/>
      <c r="I34" s="247"/>
    </row>
    <row r="35" spans="1:109" s="52" customFormat="1" ht="24.75" customHeight="1" thickBot="1">
      <c r="A35" s="243" t="s">
        <v>25</v>
      </c>
      <c r="B35" s="219"/>
      <c r="C35" s="244"/>
      <c r="D35" s="428" t="s">
        <v>134</v>
      </c>
      <c r="E35" s="428"/>
      <c r="F35" s="246">
        <v>24</v>
      </c>
      <c r="G35" s="96">
        <f>G33-G34</f>
        <v>111244.1</v>
      </c>
      <c r="H35" s="249"/>
      <c r="I35" s="24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</row>
    <row r="36" spans="1:9" ht="15.75" customHeight="1" thickBot="1">
      <c r="A36" s="348"/>
      <c r="B36" s="219">
        <v>1</v>
      </c>
      <c r="C36" s="244"/>
      <c r="D36" s="428" t="s">
        <v>70</v>
      </c>
      <c r="E36" s="428"/>
      <c r="F36" s="246">
        <v>25</v>
      </c>
      <c r="G36" s="96"/>
      <c r="H36" s="48"/>
      <c r="I36" s="247"/>
    </row>
    <row r="37" spans="1:9" ht="27.75" customHeight="1" thickBot="1">
      <c r="A37" s="348"/>
      <c r="B37" s="219">
        <v>2</v>
      </c>
      <c r="C37" s="244"/>
      <c r="D37" s="428" t="s">
        <v>71</v>
      </c>
      <c r="E37" s="428"/>
      <c r="F37" s="246">
        <v>26</v>
      </c>
      <c r="G37" s="96"/>
      <c r="H37" s="48"/>
      <c r="I37" s="247"/>
    </row>
    <row r="38" spans="1:9" ht="15.75" customHeight="1" thickBot="1">
      <c r="A38" s="348"/>
      <c r="B38" s="219">
        <v>3</v>
      </c>
      <c r="C38" s="244"/>
      <c r="D38" s="428" t="s">
        <v>72</v>
      </c>
      <c r="E38" s="428"/>
      <c r="F38" s="246">
        <v>27</v>
      </c>
      <c r="G38" s="96"/>
      <c r="H38" s="48"/>
      <c r="I38" s="247"/>
    </row>
    <row r="39" spans="1:9" ht="64.5" customHeight="1" thickBot="1">
      <c r="A39" s="348"/>
      <c r="B39" s="219">
        <v>4</v>
      </c>
      <c r="C39" s="244"/>
      <c r="D39" s="351" t="s">
        <v>419</v>
      </c>
      <c r="E39" s="352"/>
      <c r="F39" s="246">
        <v>28</v>
      </c>
      <c r="G39" s="96"/>
      <c r="H39" s="48"/>
      <c r="I39" s="247"/>
    </row>
    <row r="40" spans="1:9" ht="20.25" customHeight="1" thickBot="1">
      <c r="A40" s="348"/>
      <c r="B40" s="219">
        <v>5</v>
      </c>
      <c r="C40" s="244"/>
      <c r="D40" s="428" t="s">
        <v>74</v>
      </c>
      <c r="E40" s="428"/>
      <c r="F40" s="246">
        <v>29</v>
      </c>
      <c r="G40" s="96"/>
      <c r="H40" s="48"/>
      <c r="I40" s="247"/>
    </row>
    <row r="41" spans="1:9" ht="27.75" customHeight="1" thickBot="1">
      <c r="A41" s="348"/>
      <c r="B41" s="219">
        <v>6</v>
      </c>
      <c r="C41" s="244"/>
      <c r="D41" s="428" t="s">
        <v>204</v>
      </c>
      <c r="E41" s="428"/>
      <c r="F41" s="246">
        <v>30</v>
      </c>
      <c r="G41" s="96">
        <f>G35</f>
        <v>111244.1</v>
      </c>
      <c r="H41" s="48"/>
      <c r="I41" s="247"/>
    </row>
    <row r="42" spans="1:9" ht="56.25" customHeight="1" thickBot="1">
      <c r="A42" s="348"/>
      <c r="B42" s="219">
        <v>7</v>
      </c>
      <c r="C42" s="244"/>
      <c r="D42" s="428" t="s">
        <v>75</v>
      </c>
      <c r="E42" s="428"/>
      <c r="F42" s="246">
        <v>31</v>
      </c>
      <c r="G42" s="96">
        <f>'BVC 2015 SINTETIC'!H42</f>
        <v>12360.4</v>
      </c>
      <c r="H42" s="48"/>
      <c r="I42" s="247"/>
    </row>
    <row r="43" spans="1:9" ht="66.75" customHeight="1" thickBot="1">
      <c r="A43" s="348"/>
      <c r="B43" s="219">
        <v>8</v>
      </c>
      <c r="C43" s="244"/>
      <c r="D43" s="428" t="s">
        <v>135</v>
      </c>
      <c r="E43" s="428"/>
      <c r="F43" s="246">
        <v>32</v>
      </c>
      <c r="G43" s="96">
        <f>'BVC 2015 SINTETIC'!H43</f>
        <v>61802.3</v>
      </c>
      <c r="H43" s="48"/>
      <c r="I43" s="247"/>
    </row>
    <row r="44" spans="1:9" ht="18.75" customHeight="1" thickBot="1">
      <c r="A44" s="348"/>
      <c r="B44" s="219"/>
      <c r="C44" s="244" t="s">
        <v>32</v>
      </c>
      <c r="D44" s="428" t="s">
        <v>401</v>
      </c>
      <c r="E44" s="428"/>
      <c r="F44" s="246">
        <v>33</v>
      </c>
      <c r="G44" s="96"/>
      <c r="H44" s="48"/>
      <c r="I44" s="247"/>
    </row>
    <row r="45" spans="1:9" ht="17.25" customHeight="1" thickBot="1">
      <c r="A45" s="348"/>
      <c r="B45" s="219"/>
      <c r="C45" s="244" t="s">
        <v>33</v>
      </c>
      <c r="D45" s="428" t="s">
        <v>402</v>
      </c>
      <c r="E45" s="428"/>
      <c r="F45" s="246">
        <v>34</v>
      </c>
      <c r="G45" s="96"/>
      <c r="H45" s="48"/>
      <c r="I45" s="247"/>
    </row>
    <row r="46" spans="1:9" ht="19.5" customHeight="1" thickBot="1">
      <c r="A46" s="348"/>
      <c r="B46" s="219"/>
      <c r="C46" s="244" t="s">
        <v>35</v>
      </c>
      <c r="D46" s="428" t="s">
        <v>403</v>
      </c>
      <c r="E46" s="428"/>
      <c r="F46" s="246">
        <v>35</v>
      </c>
      <c r="G46" s="96"/>
      <c r="H46" s="48"/>
      <c r="I46" s="247"/>
    </row>
    <row r="47" spans="1:9" ht="42" customHeight="1" thickBot="1">
      <c r="A47" s="348"/>
      <c r="B47" s="219">
        <v>9</v>
      </c>
      <c r="C47" s="244"/>
      <c r="D47" s="428" t="s">
        <v>203</v>
      </c>
      <c r="E47" s="428"/>
      <c r="F47" s="246">
        <v>36</v>
      </c>
      <c r="G47" s="96">
        <f>'BVC 2015 SINTETIC'!H47</f>
        <v>49441.8</v>
      </c>
      <c r="H47" s="48"/>
      <c r="I47" s="247"/>
    </row>
    <row r="48" spans="1:9" ht="20.25" customHeight="1" thickBot="1">
      <c r="A48" s="243" t="s">
        <v>26</v>
      </c>
      <c r="B48" s="219"/>
      <c r="C48" s="244"/>
      <c r="D48" s="428" t="s">
        <v>16</v>
      </c>
      <c r="E48" s="428"/>
      <c r="F48" s="246">
        <v>37</v>
      </c>
      <c r="G48" s="96"/>
      <c r="H48" s="48"/>
      <c r="I48" s="247"/>
    </row>
    <row r="49" spans="1:9" ht="29.25" customHeight="1" thickBot="1">
      <c r="A49" s="243" t="s">
        <v>27</v>
      </c>
      <c r="B49" s="219"/>
      <c r="C49" s="244"/>
      <c r="D49" s="428" t="s">
        <v>152</v>
      </c>
      <c r="E49" s="428"/>
      <c r="F49" s="246">
        <v>38</v>
      </c>
      <c r="G49" s="96"/>
      <c r="H49" s="48"/>
      <c r="I49" s="247"/>
    </row>
    <row r="50" spans="1:9" ht="15.75" customHeight="1" thickBot="1">
      <c r="A50" s="243"/>
      <c r="B50" s="219"/>
      <c r="C50" s="244" t="s">
        <v>32</v>
      </c>
      <c r="D50" s="428" t="s">
        <v>43</v>
      </c>
      <c r="E50" s="428"/>
      <c r="F50" s="246">
        <v>39</v>
      </c>
      <c r="G50" s="96"/>
      <c r="H50" s="48"/>
      <c r="I50" s="247"/>
    </row>
    <row r="51" spans="1:9" ht="15.75" customHeight="1" thickBot="1">
      <c r="A51" s="243"/>
      <c r="B51" s="219"/>
      <c r="C51" s="244" t="s">
        <v>33</v>
      </c>
      <c r="D51" s="428" t="s">
        <v>153</v>
      </c>
      <c r="E51" s="428"/>
      <c r="F51" s="246">
        <v>40</v>
      </c>
      <c r="G51" s="96"/>
      <c r="H51" s="48"/>
      <c r="I51" s="247"/>
    </row>
    <row r="52" spans="1:9" ht="15.75" customHeight="1" thickBot="1">
      <c r="A52" s="243"/>
      <c r="B52" s="219"/>
      <c r="C52" s="244" t="s">
        <v>35</v>
      </c>
      <c r="D52" s="428" t="s">
        <v>154</v>
      </c>
      <c r="E52" s="428"/>
      <c r="F52" s="246">
        <v>41</v>
      </c>
      <c r="G52" s="96"/>
      <c r="H52" s="48"/>
      <c r="I52" s="247"/>
    </row>
    <row r="53" spans="1:9" ht="15.75" customHeight="1" thickBot="1">
      <c r="A53" s="243"/>
      <c r="B53" s="219"/>
      <c r="C53" s="244" t="s">
        <v>38</v>
      </c>
      <c r="D53" s="428" t="s">
        <v>52</v>
      </c>
      <c r="E53" s="428"/>
      <c r="F53" s="246">
        <v>42</v>
      </c>
      <c r="G53" s="96"/>
      <c r="H53" s="48"/>
      <c r="I53" s="247"/>
    </row>
    <row r="54" spans="1:9" ht="15.75" customHeight="1" thickBot="1">
      <c r="A54" s="243"/>
      <c r="B54" s="219"/>
      <c r="C54" s="244" t="s">
        <v>39</v>
      </c>
      <c r="D54" s="428" t="s">
        <v>53</v>
      </c>
      <c r="E54" s="428"/>
      <c r="F54" s="246">
        <v>43</v>
      </c>
      <c r="G54" s="96"/>
      <c r="H54" s="48"/>
      <c r="I54" s="247"/>
    </row>
    <row r="55" spans="1:9" ht="18.75" customHeight="1" thickBot="1">
      <c r="A55" s="243" t="s">
        <v>28</v>
      </c>
      <c r="B55" s="219"/>
      <c r="C55" s="244"/>
      <c r="D55" s="428" t="s">
        <v>17</v>
      </c>
      <c r="E55" s="428"/>
      <c r="F55" s="246">
        <v>44</v>
      </c>
      <c r="G55" s="96">
        <f>'Anexa 5'!G10</f>
        <v>254441.8</v>
      </c>
      <c r="H55" s="48"/>
      <c r="I55" s="247"/>
    </row>
    <row r="56" spans="1:9" ht="15.75" customHeight="1" thickBot="1">
      <c r="A56" s="243"/>
      <c r="B56" s="219">
        <v>1</v>
      </c>
      <c r="C56" s="244"/>
      <c r="D56" s="428" t="s">
        <v>18</v>
      </c>
      <c r="E56" s="428"/>
      <c r="F56" s="246">
        <v>45</v>
      </c>
      <c r="G56" s="96">
        <f>'Anexa 5'!G14+'Anexa 5'!G15</f>
        <v>45000</v>
      </c>
      <c r="H56" s="48"/>
      <c r="I56" s="247"/>
    </row>
    <row r="57" spans="1:9" ht="26.25" customHeight="1" thickBot="1">
      <c r="A57" s="243"/>
      <c r="B57" s="219"/>
      <c r="C57" s="244"/>
      <c r="D57" s="245"/>
      <c r="E57" s="245" t="s">
        <v>404</v>
      </c>
      <c r="F57" s="246">
        <v>46</v>
      </c>
      <c r="G57" s="96"/>
      <c r="H57" s="48"/>
      <c r="I57" s="247"/>
    </row>
    <row r="58" spans="1:9" ht="15.75" customHeight="1" thickBot="1">
      <c r="A58" s="243" t="s">
        <v>29</v>
      </c>
      <c r="B58" s="219"/>
      <c r="C58" s="244"/>
      <c r="D58" s="428" t="s">
        <v>136</v>
      </c>
      <c r="E58" s="428"/>
      <c r="F58" s="246">
        <v>47</v>
      </c>
      <c r="G58" s="96">
        <f>'Anexa 5'!G23</f>
        <v>254441.82814844407</v>
      </c>
      <c r="H58" s="48"/>
      <c r="I58" s="247"/>
    </row>
    <row r="59" spans="1:9" ht="17.25" customHeight="1" thickBot="1">
      <c r="A59" s="243" t="s">
        <v>76</v>
      </c>
      <c r="B59" s="218"/>
      <c r="C59" s="244"/>
      <c r="D59" s="428" t="s">
        <v>19</v>
      </c>
      <c r="E59" s="428"/>
      <c r="F59" s="246">
        <v>48</v>
      </c>
      <c r="G59" s="97"/>
      <c r="H59" s="48"/>
      <c r="I59" s="247"/>
    </row>
    <row r="60" spans="1:9" ht="18.75" customHeight="1" thickBot="1">
      <c r="A60" s="348"/>
      <c r="B60" s="219">
        <v>1</v>
      </c>
      <c r="C60" s="244"/>
      <c r="D60" s="428" t="s">
        <v>121</v>
      </c>
      <c r="E60" s="428"/>
      <c r="F60" s="246">
        <v>49</v>
      </c>
      <c r="G60" s="97">
        <f>'BVC 2015 analitic'!J169</f>
        <v>17166</v>
      </c>
      <c r="H60" s="48"/>
      <c r="I60" s="247"/>
    </row>
    <row r="61" spans="1:9" ht="15.75" customHeight="1" thickBot="1">
      <c r="A61" s="348"/>
      <c r="B61" s="219">
        <v>2</v>
      </c>
      <c r="C61" s="244"/>
      <c r="D61" s="428" t="s">
        <v>465</v>
      </c>
      <c r="E61" s="428"/>
      <c r="F61" s="246">
        <v>50</v>
      </c>
      <c r="G61" s="97">
        <f>'BVC 2015 analitic'!J170</f>
        <v>17571</v>
      </c>
      <c r="H61" s="48"/>
      <c r="I61" s="247"/>
    </row>
    <row r="62" spans="1:9" ht="15.75" customHeight="1" thickBot="1">
      <c r="A62" s="348"/>
      <c r="B62" s="219"/>
      <c r="C62" s="244"/>
      <c r="D62" s="422" t="s">
        <v>463</v>
      </c>
      <c r="E62" s="422"/>
      <c r="F62" s="246">
        <v>51</v>
      </c>
      <c r="G62" s="97">
        <f>'BVC 2015 analitic'!J171</f>
        <v>2504</v>
      </c>
      <c r="H62" s="48"/>
      <c r="I62" s="247"/>
    </row>
    <row r="63" spans="1:9" ht="15.75" customHeight="1" thickBot="1">
      <c r="A63" s="348"/>
      <c r="B63" s="219"/>
      <c r="C63" s="244"/>
      <c r="D63" s="422" t="s">
        <v>464</v>
      </c>
      <c r="E63" s="422"/>
      <c r="F63" s="246">
        <v>52</v>
      </c>
      <c r="G63" s="97">
        <f>'BVC 2015 analitic'!J172</f>
        <v>4664</v>
      </c>
      <c r="H63" s="48"/>
      <c r="I63" s="247"/>
    </row>
    <row r="64" spans="1:9" ht="40.5" customHeight="1" thickBot="1">
      <c r="A64" s="348"/>
      <c r="B64" s="219">
        <v>3</v>
      </c>
      <c r="C64" s="244"/>
      <c r="D64" s="349" t="s">
        <v>405</v>
      </c>
      <c r="E64" s="350"/>
      <c r="F64" s="246">
        <v>53</v>
      </c>
      <c r="G64" s="97">
        <f>'BVC 2015 analitic'!J174</f>
        <v>2224.0086950003747</v>
      </c>
      <c r="H64" s="48"/>
      <c r="I64" s="247"/>
    </row>
    <row r="65" spans="1:9" ht="38.25" customHeight="1" thickBot="1">
      <c r="A65" s="348"/>
      <c r="B65" s="219">
        <v>4</v>
      </c>
      <c r="C65" s="244"/>
      <c r="D65" s="349" t="s">
        <v>406</v>
      </c>
      <c r="E65" s="349"/>
      <c r="F65" s="246">
        <v>54</v>
      </c>
      <c r="G65" s="97">
        <f>'BVC 2015 analitic'!J173</f>
        <v>2044.112135522075</v>
      </c>
      <c r="H65" s="48"/>
      <c r="I65" s="247"/>
    </row>
    <row r="66" spans="1:9" ht="33" customHeight="1" thickBot="1">
      <c r="A66" s="348"/>
      <c r="B66" s="219">
        <v>5</v>
      </c>
      <c r="C66" s="244"/>
      <c r="D66" s="349" t="s">
        <v>407</v>
      </c>
      <c r="E66" s="349"/>
      <c r="F66" s="246">
        <v>55</v>
      </c>
      <c r="G66" s="97"/>
      <c r="H66" s="48"/>
      <c r="I66" s="247"/>
    </row>
    <row r="67" spans="1:9" ht="30" customHeight="1" thickBot="1">
      <c r="A67" s="348"/>
      <c r="B67" s="219">
        <v>6</v>
      </c>
      <c r="C67" s="244"/>
      <c r="D67" s="349" t="s">
        <v>415</v>
      </c>
      <c r="E67" s="349"/>
      <c r="F67" s="246">
        <v>56</v>
      </c>
      <c r="G67" s="97">
        <f>'BVC 2015 analitic'!J176</f>
        <v>529.281201980536</v>
      </c>
      <c r="H67" s="48"/>
      <c r="I67" s="247"/>
    </row>
    <row r="68" spans="1:9" ht="27.75" customHeight="1" thickBot="1">
      <c r="A68" s="348"/>
      <c r="B68" s="219">
        <v>7</v>
      </c>
      <c r="C68" s="244"/>
      <c r="D68" s="428" t="s">
        <v>408</v>
      </c>
      <c r="E68" s="428"/>
      <c r="F68" s="246">
        <v>57</v>
      </c>
      <c r="G68" s="97">
        <f>G18/G12*1000</f>
        <v>918.1818181818182</v>
      </c>
      <c r="H68" s="48"/>
      <c r="I68" s="247"/>
    </row>
    <row r="69" spans="1:9" ht="15.75" customHeight="1" thickBot="1">
      <c r="A69" s="348"/>
      <c r="B69" s="219">
        <v>8</v>
      </c>
      <c r="C69" s="244"/>
      <c r="D69" s="428" t="s">
        <v>137</v>
      </c>
      <c r="E69" s="428"/>
      <c r="F69" s="246">
        <v>58</v>
      </c>
      <c r="G69" s="97">
        <f>'BVC 2015 analitic'!J182</f>
        <v>0</v>
      </c>
      <c r="H69" s="48"/>
      <c r="I69" s="247"/>
    </row>
    <row r="70" spans="1:9" ht="15.75" customHeight="1" thickBot="1">
      <c r="A70" s="348"/>
      <c r="B70" s="219">
        <v>9</v>
      </c>
      <c r="C70" s="244"/>
      <c r="D70" s="428" t="s">
        <v>138</v>
      </c>
      <c r="E70" s="428"/>
      <c r="F70" s="246">
        <v>59</v>
      </c>
      <c r="G70" s="97">
        <f>'BVC 2015 analitic'!J183</f>
        <v>18700</v>
      </c>
      <c r="H70" s="48"/>
      <c r="I70" s="247"/>
    </row>
    <row r="71" spans="1:7" ht="15.75" customHeight="1">
      <c r="A71" s="45"/>
      <c r="B71" s="46"/>
      <c r="C71" s="47"/>
      <c r="D71" s="251"/>
      <c r="E71" s="251"/>
      <c r="F71" s="48"/>
      <c r="G71" s="49"/>
    </row>
    <row r="72" spans="1:109" s="121" customFormat="1" ht="15.75" customHeight="1">
      <c r="A72" s="426" t="s">
        <v>426</v>
      </c>
      <c r="B72" s="401"/>
      <c r="C72" s="401"/>
      <c r="D72" s="401"/>
      <c r="E72" s="401"/>
      <c r="F72" s="401"/>
      <c r="G72" s="401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</row>
    <row r="73" spans="1:109" s="121" customFormat="1" ht="15.75" customHeight="1">
      <c r="A73" s="378" t="s">
        <v>427</v>
      </c>
      <c r="B73" s="379"/>
      <c r="C73" s="379"/>
      <c r="D73" s="379"/>
      <c r="E73" s="379"/>
      <c r="F73" s="379"/>
      <c r="G73" s="379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</row>
    <row r="74" spans="1:7" ht="47.25" customHeight="1">
      <c r="A74" s="46"/>
      <c r="B74" s="46"/>
      <c r="D74" s="46"/>
      <c r="E74" s="423"/>
      <c r="F74" s="423"/>
      <c r="G74" s="98"/>
    </row>
    <row r="75" spans="1:7" ht="12.75">
      <c r="A75" s="46"/>
      <c r="B75" s="46"/>
      <c r="D75" s="46"/>
      <c r="E75" s="424" t="s">
        <v>336</v>
      </c>
      <c r="F75" s="425"/>
      <c r="G75" s="425"/>
    </row>
    <row r="76" spans="1:7" ht="12.75">
      <c r="A76" s="46"/>
      <c r="B76" s="46"/>
      <c r="D76" s="46"/>
      <c r="E76" s="424" t="s">
        <v>421</v>
      </c>
      <c r="F76" s="425"/>
      <c r="G76" s="425"/>
    </row>
    <row r="77" spans="1:7" ht="12.75">
      <c r="A77" s="426"/>
      <c r="B77" s="426"/>
      <c r="C77" s="253"/>
      <c r="D77" s="253"/>
      <c r="E77" s="426" t="s">
        <v>337</v>
      </c>
      <c r="F77" s="427"/>
      <c r="G77" s="427"/>
    </row>
    <row r="78" spans="1:7" ht="12.75">
      <c r="A78" s="46"/>
      <c r="B78" s="46"/>
      <c r="D78" s="46"/>
      <c r="E78" s="51"/>
      <c r="F78" s="48"/>
      <c r="G78" s="49"/>
    </row>
    <row r="79" spans="1:7" ht="12.75">
      <c r="A79" s="46"/>
      <c r="B79" s="46"/>
      <c r="D79" s="46"/>
      <c r="E79" s="51"/>
      <c r="F79" s="48"/>
      <c r="G79" s="49"/>
    </row>
    <row r="80" spans="1:7" ht="12.75">
      <c r="A80" s="46"/>
      <c r="B80" s="46"/>
      <c r="D80" s="46"/>
      <c r="E80" s="51"/>
      <c r="F80" s="48"/>
      <c r="G80" s="49"/>
    </row>
    <row r="81" spans="1:7" ht="12.75">
      <c r="A81" s="46"/>
      <c r="B81" s="46"/>
      <c r="D81" s="46"/>
      <c r="E81" s="51"/>
      <c r="F81" s="48"/>
      <c r="G81" s="49"/>
    </row>
    <row r="82" spans="1:7" ht="12.75">
      <c r="A82" s="46"/>
      <c r="B82" s="46"/>
      <c r="D82" s="46"/>
      <c r="E82" s="51"/>
      <c r="F82" s="48"/>
      <c r="G82" s="49"/>
    </row>
    <row r="83" spans="1:7" ht="12.75">
      <c r="A83" s="46"/>
      <c r="B83" s="46"/>
      <c r="D83" s="46"/>
      <c r="E83" s="51"/>
      <c r="F83" s="48"/>
      <c r="G83" s="49"/>
    </row>
    <row r="84" spans="1:7" ht="12.75">
      <c r="A84" s="46"/>
      <c r="B84" s="46"/>
      <c r="D84" s="46"/>
      <c r="E84" s="51"/>
      <c r="F84" s="48"/>
      <c r="G84" s="49"/>
    </row>
    <row r="85" spans="1:7" ht="12.75">
      <c r="A85" s="46"/>
      <c r="B85" s="46"/>
      <c r="D85" s="46"/>
      <c r="E85" s="51"/>
      <c r="F85" s="48"/>
      <c r="G85" s="49"/>
    </row>
    <row r="86" spans="1:7" ht="12.75">
      <c r="A86" s="46"/>
      <c r="B86" s="46"/>
      <c r="D86" s="46"/>
      <c r="E86" s="51"/>
      <c r="F86" s="48"/>
      <c r="G86" s="49"/>
    </row>
    <row r="87" spans="1:7" ht="12.75">
      <c r="A87" s="46"/>
      <c r="B87" s="46"/>
      <c r="D87" s="46"/>
      <c r="E87" s="51"/>
      <c r="F87" s="48"/>
      <c r="G87" s="49"/>
    </row>
    <row r="88" spans="1:7" ht="12.75">
      <c r="A88" s="46"/>
      <c r="B88" s="46"/>
      <c r="D88" s="46"/>
      <c r="E88" s="51"/>
      <c r="F88" s="48"/>
      <c r="G88" s="49"/>
    </row>
    <row r="89" spans="1:7" ht="12.75">
      <c r="A89" s="46"/>
      <c r="B89" s="46"/>
      <c r="D89" s="46"/>
      <c r="E89" s="51"/>
      <c r="F89" s="48"/>
      <c r="G89" s="49"/>
    </row>
    <row r="90" spans="1:7" ht="12.75">
      <c r="A90" s="46"/>
      <c r="B90" s="46"/>
      <c r="D90" s="46"/>
      <c r="E90" s="51"/>
      <c r="F90" s="48"/>
      <c r="G90" s="49"/>
    </row>
    <row r="91" spans="1:7" ht="12.75">
      <c r="A91" s="46"/>
      <c r="B91" s="46"/>
      <c r="D91" s="46"/>
      <c r="E91" s="51"/>
      <c r="F91" s="48"/>
      <c r="G91" s="49"/>
    </row>
    <row r="92" spans="1:7" ht="12.75">
      <c r="A92" s="46"/>
      <c r="B92" s="46"/>
      <c r="D92" s="46"/>
      <c r="E92" s="51"/>
      <c r="F92" s="48"/>
      <c r="G92" s="49"/>
    </row>
    <row r="93" spans="1:7" ht="12.75">
      <c r="A93" s="46"/>
      <c r="B93" s="46"/>
      <c r="D93" s="46"/>
      <c r="E93" s="51"/>
      <c r="F93" s="48"/>
      <c r="G93" s="49"/>
    </row>
    <row r="94" spans="1:7" ht="12.75">
      <c r="A94" s="46"/>
      <c r="B94" s="46"/>
      <c r="D94" s="46"/>
      <c r="E94" s="51"/>
      <c r="F94" s="48"/>
      <c r="G94" s="49"/>
    </row>
    <row r="95" spans="1:7" ht="12.75">
      <c r="A95" s="46"/>
      <c r="B95" s="46"/>
      <c r="D95" s="46"/>
      <c r="E95" s="51"/>
      <c r="F95" s="48"/>
      <c r="G95" s="49"/>
    </row>
    <row r="96" spans="1:7" ht="12.75">
      <c r="A96" s="46"/>
      <c r="B96" s="46"/>
      <c r="D96" s="46"/>
      <c r="E96" s="51"/>
      <c r="F96" s="48"/>
      <c r="G96" s="49"/>
    </row>
    <row r="97" spans="1:7" ht="12.75">
      <c r="A97" s="46"/>
      <c r="B97" s="46"/>
      <c r="D97" s="46"/>
      <c r="E97" s="51"/>
      <c r="F97" s="48"/>
      <c r="G97" s="49"/>
    </row>
    <row r="98" spans="1:7" ht="12.75">
      <c r="A98" s="46"/>
      <c r="B98" s="46"/>
      <c r="D98" s="46"/>
      <c r="E98" s="51"/>
      <c r="F98" s="48"/>
      <c r="G98" s="49"/>
    </row>
    <row r="99" spans="1:7" ht="12.75">
      <c r="A99" s="46"/>
      <c r="B99" s="46"/>
      <c r="D99" s="46"/>
      <c r="E99" s="51"/>
      <c r="F99" s="48"/>
      <c r="G99" s="49"/>
    </row>
    <row r="100" spans="1:7" ht="12.75">
      <c r="A100" s="46"/>
      <c r="B100" s="46"/>
      <c r="D100" s="46"/>
      <c r="E100" s="51"/>
      <c r="F100" s="48"/>
      <c r="G100" s="49"/>
    </row>
    <row r="101" spans="1:7" ht="12.75">
      <c r="A101" s="46"/>
      <c r="B101" s="46"/>
      <c r="D101" s="46"/>
      <c r="E101" s="51"/>
      <c r="F101" s="48"/>
      <c r="G101" s="49"/>
    </row>
    <row r="102" spans="1:7" ht="12.75">
      <c r="A102" s="46"/>
      <c r="B102" s="46"/>
      <c r="D102" s="46"/>
      <c r="E102" s="51"/>
      <c r="F102" s="48"/>
      <c r="G102" s="49"/>
    </row>
    <row r="103" spans="1:7" ht="12.75">
      <c r="A103" s="46"/>
      <c r="B103" s="46"/>
      <c r="D103" s="46"/>
      <c r="E103" s="51"/>
      <c r="F103" s="48"/>
      <c r="G103" s="49"/>
    </row>
    <row r="104" spans="1:7" ht="12.75">
      <c r="A104" s="46"/>
      <c r="B104" s="46"/>
      <c r="D104" s="46"/>
      <c r="E104" s="51"/>
      <c r="F104" s="48"/>
      <c r="G104" s="49"/>
    </row>
    <row r="105" spans="1:7" ht="12.75">
      <c r="A105" s="46"/>
      <c r="B105" s="46"/>
      <c r="D105" s="46"/>
      <c r="E105" s="51"/>
      <c r="F105" s="48"/>
      <c r="G105" s="49"/>
    </row>
    <row r="106" spans="1:7" ht="12.75">
      <c r="A106" s="46"/>
      <c r="B106" s="46"/>
      <c r="D106" s="46"/>
      <c r="E106" s="51"/>
      <c r="F106" s="48"/>
      <c r="G106" s="49"/>
    </row>
    <row r="107" spans="1:7" ht="12.75">
      <c r="A107" s="46"/>
      <c r="B107" s="46"/>
      <c r="D107" s="46"/>
      <c r="E107" s="51"/>
      <c r="F107" s="48"/>
      <c r="G107" s="49"/>
    </row>
    <row r="108" spans="1:7" ht="12.75">
      <c r="A108" s="46"/>
      <c r="B108" s="46"/>
      <c r="D108" s="46"/>
      <c r="E108" s="51"/>
      <c r="F108" s="48"/>
      <c r="G108" s="49"/>
    </row>
    <row r="109" spans="1:7" ht="12.75">
      <c r="A109" s="46"/>
      <c r="B109" s="46"/>
      <c r="D109" s="46"/>
      <c r="E109" s="51"/>
      <c r="F109" s="48"/>
      <c r="G109" s="49"/>
    </row>
    <row r="110" spans="1:7" ht="12.75">
      <c r="A110" s="46"/>
      <c r="B110" s="46"/>
      <c r="D110" s="46"/>
      <c r="E110" s="51"/>
      <c r="F110" s="48"/>
      <c r="G110" s="49"/>
    </row>
    <row r="111" spans="1:7" ht="12.75">
      <c r="A111" s="46"/>
      <c r="B111" s="46"/>
      <c r="D111" s="46"/>
      <c r="E111" s="51"/>
      <c r="F111" s="48"/>
      <c r="G111" s="49"/>
    </row>
    <row r="112" spans="1:7" ht="12.75">
      <c r="A112" s="46"/>
      <c r="B112" s="46"/>
      <c r="D112" s="46"/>
      <c r="E112" s="51"/>
      <c r="F112" s="48"/>
      <c r="G112" s="49"/>
    </row>
    <row r="113" spans="1:7" ht="12.75">
      <c r="A113" s="46"/>
      <c r="B113" s="46"/>
      <c r="D113" s="46"/>
      <c r="E113" s="51"/>
      <c r="F113" s="48"/>
      <c r="G113" s="49"/>
    </row>
    <row r="114" spans="1:7" ht="12.75">
      <c r="A114" s="46"/>
      <c r="B114" s="46"/>
      <c r="D114" s="46"/>
      <c r="E114" s="51"/>
      <c r="F114" s="48"/>
      <c r="G114" s="49"/>
    </row>
    <row r="115" spans="1:7" ht="12.75">
      <c r="A115" s="46"/>
      <c r="B115" s="46"/>
      <c r="D115" s="46"/>
      <c r="E115" s="51"/>
      <c r="F115" s="48"/>
      <c r="G115" s="49"/>
    </row>
    <row r="116" spans="1:7" ht="12.75">
      <c r="A116" s="46"/>
      <c r="B116" s="46"/>
      <c r="D116" s="46"/>
      <c r="E116" s="51"/>
      <c r="F116" s="48"/>
      <c r="G116" s="49"/>
    </row>
    <row r="117" spans="1:7" ht="12.75">
      <c r="A117" s="46"/>
      <c r="B117" s="46"/>
      <c r="D117" s="46"/>
      <c r="E117" s="51"/>
      <c r="F117" s="48"/>
      <c r="G117" s="49"/>
    </row>
    <row r="118" spans="1:7" ht="12.75">
      <c r="A118" s="46"/>
      <c r="B118" s="46"/>
      <c r="D118" s="46"/>
      <c r="E118" s="51"/>
      <c r="F118" s="48"/>
      <c r="G118" s="49"/>
    </row>
    <row r="119" spans="1:7" ht="12.75">
      <c r="A119" s="46"/>
      <c r="B119" s="46"/>
      <c r="D119" s="46"/>
      <c r="E119" s="51"/>
      <c r="F119" s="48"/>
      <c r="G119" s="49"/>
    </row>
    <row r="120" spans="1:7" ht="12.75">
      <c r="A120" s="46"/>
      <c r="B120" s="46"/>
      <c r="D120" s="46"/>
      <c r="E120" s="51"/>
      <c r="F120" s="48"/>
      <c r="G120" s="49"/>
    </row>
    <row r="121" spans="1:7" ht="12.75">
      <c r="A121" s="46"/>
      <c r="B121" s="46"/>
      <c r="D121" s="46"/>
      <c r="E121" s="51"/>
      <c r="F121" s="48"/>
      <c r="G121" s="49"/>
    </row>
    <row r="122" spans="1:7" ht="12.75">
      <c r="A122" s="46"/>
      <c r="B122" s="46"/>
      <c r="D122" s="46"/>
      <c r="E122" s="51"/>
      <c r="F122" s="48"/>
      <c r="G122" s="49"/>
    </row>
    <row r="123" spans="1:7" ht="12.75">
      <c r="A123" s="46"/>
      <c r="B123" s="46"/>
      <c r="D123" s="46"/>
      <c r="E123" s="51"/>
      <c r="F123" s="48"/>
      <c r="G123" s="49"/>
    </row>
    <row r="124" spans="1:7" ht="12.75">
      <c r="A124" s="46"/>
      <c r="B124" s="46"/>
      <c r="D124" s="46"/>
      <c r="E124" s="51"/>
      <c r="F124" s="48"/>
      <c r="G124" s="49"/>
    </row>
    <row r="125" spans="1:7" ht="12.75">
      <c r="A125" s="46"/>
      <c r="B125" s="46"/>
      <c r="D125" s="46"/>
      <c r="E125" s="51"/>
      <c r="F125" s="48"/>
      <c r="G125" s="49"/>
    </row>
    <row r="126" spans="1:7" ht="12.75">
      <c r="A126" s="46"/>
      <c r="B126" s="46"/>
      <c r="D126" s="46"/>
      <c r="E126" s="51"/>
      <c r="F126" s="48"/>
      <c r="G126" s="49"/>
    </row>
    <row r="127" spans="1:7" ht="12.75">
      <c r="A127" s="46"/>
      <c r="B127" s="46"/>
      <c r="D127" s="46"/>
      <c r="E127" s="51"/>
      <c r="F127" s="48"/>
      <c r="G127" s="49"/>
    </row>
    <row r="128" spans="1:7" ht="12.75">
      <c r="A128" s="46"/>
      <c r="B128" s="46"/>
      <c r="D128" s="46"/>
      <c r="E128" s="51"/>
      <c r="F128" s="48"/>
      <c r="G128" s="49"/>
    </row>
    <row r="129" spans="1:7" ht="12.75">
      <c r="A129" s="46"/>
      <c r="B129" s="46"/>
      <c r="D129" s="46"/>
      <c r="E129" s="51"/>
      <c r="F129" s="48"/>
      <c r="G129" s="49"/>
    </row>
    <row r="130" spans="1:7" ht="12.75">
      <c r="A130" s="46"/>
      <c r="B130" s="46"/>
      <c r="D130" s="46"/>
      <c r="E130" s="51"/>
      <c r="F130" s="48"/>
      <c r="G130" s="49"/>
    </row>
    <row r="131" spans="1:7" ht="12.75">
      <c r="A131" s="46"/>
      <c r="B131" s="46"/>
      <c r="D131" s="46"/>
      <c r="E131" s="51"/>
      <c r="F131" s="48"/>
      <c r="G131" s="49"/>
    </row>
    <row r="132" spans="1:7" ht="12.75">
      <c r="A132" s="46"/>
      <c r="B132" s="46"/>
      <c r="D132" s="46"/>
      <c r="E132" s="51"/>
      <c r="F132" s="48"/>
      <c r="G132" s="49"/>
    </row>
    <row r="133" spans="1:7" ht="12.75">
      <c r="A133" s="46"/>
      <c r="B133" s="46"/>
      <c r="D133" s="46"/>
      <c r="E133" s="51"/>
      <c r="F133" s="48"/>
      <c r="G133" s="49"/>
    </row>
    <row r="134" spans="1:7" ht="12.75">
      <c r="A134" s="46"/>
      <c r="B134" s="46"/>
      <c r="D134" s="46"/>
      <c r="E134" s="51"/>
      <c r="F134" s="48"/>
      <c r="G134" s="49"/>
    </row>
    <row r="135" spans="1:7" ht="12.75">
      <c r="A135" s="46"/>
      <c r="B135" s="46"/>
      <c r="D135" s="46"/>
      <c r="E135" s="51"/>
      <c r="F135" s="48"/>
      <c r="G135" s="49"/>
    </row>
    <row r="136" spans="1:7" ht="12.75">
      <c r="A136" s="46"/>
      <c r="B136" s="46"/>
      <c r="D136" s="46"/>
      <c r="E136" s="51"/>
      <c r="F136" s="48"/>
      <c r="G136" s="49"/>
    </row>
    <row r="137" spans="1:7" ht="12.75">
      <c r="A137" s="46"/>
      <c r="B137" s="46"/>
      <c r="D137" s="46"/>
      <c r="E137" s="51"/>
      <c r="F137" s="48"/>
      <c r="G137" s="49"/>
    </row>
    <row r="138" spans="1:7" ht="12.75">
      <c r="A138" s="46"/>
      <c r="B138" s="46"/>
      <c r="D138" s="46"/>
      <c r="E138" s="51"/>
      <c r="F138" s="48"/>
      <c r="G138" s="49"/>
    </row>
    <row r="139" spans="1:7" ht="12.75">
      <c r="A139" s="46"/>
      <c r="B139" s="46"/>
      <c r="D139" s="46"/>
      <c r="E139" s="51"/>
      <c r="F139" s="48"/>
      <c r="G139" s="49"/>
    </row>
    <row r="140" spans="1:7" ht="12.75">
      <c r="A140" s="46"/>
      <c r="B140" s="46"/>
      <c r="D140" s="46"/>
      <c r="E140" s="51"/>
      <c r="F140" s="48"/>
      <c r="G140" s="49"/>
    </row>
    <row r="141" spans="1:7" ht="12.75">
      <c r="A141" s="46"/>
      <c r="B141" s="46"/>
      <c r="D141" s="46"/>
      <c r="E141" s="51"/>
      <c r="F141" s="48"/>
      <c r="G141" s="49"/>
    </row>
    <row r="142" spans="1:7" ht="12.75">
      <c r="A142" s="46"/>
      <c r="B142" s="46"/>
      <c r="D142" s="46"/>
      <c r="E142" s="51"/>
      <c r="F142" s="48"/>
      <c r="G142" s="49"/>
    </row>
    <row r="143" spans="1:7" ht="12.75">
      <c r="A143" s="46"/>
      <c r="B143" s="46"/>
      <c r="D143" s="46"/>
      <c r="E143" s="51"/>
      <c r="F143" s="48"/>
      <c r="G143" s="49"/>
    </row>
    <row r="144" spans="1:7" ht="12.75">
      <c r="A144" s="46"/>
      <c r="B144" s="46"/>
      <c r="D144" s="46"/>
      <c r="E144" s="51"/>
      <c r="F144" s="48"/>
      <c r="G144" s="49"/>
    </row>
    <row r="145" spans="1:7" ht="12.75">
      <c r="A145" s="46"/>
      <c r="B145" s="46"/>
      <c r="D145" s="46"/>
      <c r="E145" s="51"/>
      <c r="F145" s="48"/>
      <c r="G145" s="49"/>
    </row>
    <row r="146" spans="1:7" ht="12.75">
      <c r="A146" s="46"/>
      <c r="B146" s="46"/>
      <c r="D146" s="46"/>
      <c r="E146" s="51"/>
      <c r="F146" s="48"/>
      <c r="G146" s="49"/>
    </row>
    <row r="147" spans="1:7" ht="12.75">
      <c r="A147" s="46"/>
      <c r="B147" s="46"/>
      <c r="D147" s="46"/>
      <c r="E147" s="51"/>
      <c r="F147" s="48"/>
      <c r="G147" s="49"/>
    </row>
    <row r="148" spans="1:7" ht="12.75">
      <c r="A148" s="46"/>
      <c r="B148" s="46"/>
      <c r="D148" s="46"/>
      <c r="E148" s="51"/>
      <c r="F148" s="48"/>
      <c r="G148" s="49"/>
    </row>
    <row r="149" spans="1:7" ht="12.75">
      <c r="A149" s="46"/>
      <c r="B149" s="46"/>
      <c r="D149" s="46"/>
      <c r="E149" s="51"/>
      <c r="F149" s="48"/>
      <c r="G149" s="49"/>
    </row>
    <row r="150" spans="1:7" ht="12.75">
      <c r="A150" s="46"/>
      <c r="B150" s="46"/>
      <c r="D150" s="46"/>
      <c r="E150" s="51"/>
      <c r="F150" s="48"/>
      <c r="G150" s="49"/>
    </row>
    <row r="151" spans="1:7" ht="12.75">
      <c r="A151" s="46"/>
      <c r="B151" s="46"/>
      <c r="D151" s="46"/>
      <c r="E151" s="51"/>
      <c r="F151" s="48"/>
      <c r="G151" s="49"/>
    </row>
    <row r="152" spans="1:7" ht="12.75">
      <c r="A152" s="46"/>
      <c r="B152" s="46"/>
      <c r="D152" s="46"/>
      <c r="E152" s="51"/>
      <c r="F152" s="48"/>
      <c r="G152" s="49"/>
    </row>
    <row r="153" spans="1:7" ht="12.75">
      <c r="A153" s="46"/>
      <c r="B153" s="46"/>
      <c r="D153" s="46"/>
      <c r="E153" s="51"/>
      <c r="F153" s="48"/>
      <c r="G153" s="49"/>
    </row>
    <row r="154" spans="1:7" ht="12.75">
      <c r="A154" s="46"/>
      <c r="B154" s="46"/>
      <c r="D154" s="46"/>
      <c r="E154" s="51"/>
      <c r="F154" s="48"/>
      <c r="G154" s="49"/>
    </row>
    <row r="155" spans="1:7" ht="12.75">
      <c r="A155" s="46"/>
      <c r="B155" s="46"/>
      <c r="D155" s="46"/>
      <c r="E155" s="51"/>
      <c r="F155" s="48"/>
      <c r="G155" s="49"/>
    </row>
    <row r="156" spans="1:7" ht="12.75">
      <c r="A156" s="46"/>
      <c r="B156" s="46"/>
      <c r="D156" s="46"/>
      <c r="E156" s="51"/>
      <c r="F156" s="48"/>
      <c r="G156" s="49"/>
    </row>
    <row r="157" spans="1:7" ht="12.75">
      <c r="A157" s="46"/>
      <c r="B157" s="46"/>
      <c r="D157" s="46"/>
      <c r="E157" s="51"/>
      <c r="F157" s="48"/>
      <c r="G157" s="49"/>
    </row>
    <row r="158" spans="1:7" ht="12.75">
      <c r="A158" s="46"/>
      <c r="B158" s="46"/>
      <c r="D158" s="46"/>
      <c r="E158" s="51"/>
      <c r="F158" s="48"/>
      <c r="G158" s="49"/>
    </row>
    <row r="159" spans="1:7" ht="12.75">
      <c r="A159" s="46"/>
      <c r="B159" s="46"/>
      <c r="D159" s="46"/>
      <c r="E159" s="51"/>
      <c r="F159" s="48"/>
      <c r="G159" s="49"/>
    </row>
    <row r="160" spans="1:7" ht="12.75">
      <c r="A160" s="46"/>
      <c r="B160" s="46"/>
      <c r="D160" s="46"/>
      <c r="E160" s="51"/>
      <c r="F160" s="48"/>
      <c r="G160" s="49"/>
    </row>
    <row r="161" spans="1:7" ht="12.75">
      <c r="A161" s="46"/>
      <c r="B161" s="46"/>
      <c r="D161" s="46"/>
      <c r="E161" s="51"/>
      <c r="F161" s="48"/>
      <c r="G161" s="49"/>
    </row>
    <row r="162" spans="1:7" ht="12.75">
      <c r="A162" s="46"/>
      <c r="B162" s="46"/>
      <c r="D162" s="46"/>
      <c r="E162" s="51"/>
      <c r="F162" s="48"/>
      <c r="G162" s="49"/>
    </row>
    <row r="163" spans="1:7" ht="12.75">
      <c r="A163" s="46"/>
      <c r="B163" s="46"/>
      <c r="D163" s="46"/>
      <c r="E163" s="51"/>
      <c r="F163" s="48"/>
      <c r="G163" s="49"/>
    </row>
    <row r="164" spans="1:7" ht="12.75">
      <c r="A164" s="46"/>
      <c r="B164" s="46"/>
      <c r="D164" s="46"/>
      <c r="E164" s="51"/>
      <c r="F164" s="48"/>
      <c r="G164" s="49"/>
    </row>
    <row r="165" spans="1:7" ht="12.75">
      <c r="A165" s="46"/>
      <c r="B165" s="46"/>
      <c r="D165" s="46"/>
      <c r="E165" s="51"/>
      <c r="F165" s="48"/>
      <c r="G165" s="49"/>
    </row>
    <row r="166" spans="1:7" ht="12.75">
      <c r="A166" s="46"/>
      <c r="B166" s="46"/>
      <c r="D166" s="46"/>
      <c r="E166" s="51"/>
      <c r="F166" s="48"/>
      <c r="G166" s="49"/>
    </row>
    <row r="167" spans="1:7" ht="12.75">
      <c r="A167" s="46"/>
      <c r="B167" s="46"/>
      <c r="D167" s="46"/>
      <c r="E167" s="51"/>
      <c r="F167" s="48"/>
      <c r="G167" s="49"/>
    </row>
    <row r="168" spans="1:7" ht="12.75">
      <c r="A168" s="46"/>
      <c r="B168" s="46"/>
      <c r="D168" s="46"/>
      <c r="E168" s="51"/>
      <c r="F168" s="48"/>
      <c r="G168" s="49"/>
    </row>
    <row r="169" spans="1:7" ht="12.75">
      <c r="A169" s="46"/>
      <c r="B169" s="46"/>
      <c r="D169" s="46"/>
      <c r="E169" s="51"/>
      <c r="F169" s="48"/>
      <c r="G169" s="49"/>
    </row>
    <row r="170" spans="1:7" ht="12.75">
      <c r="A170" s="46"/>
      <c r="B170" s="46"/>
      <c r="D170" s="46"/>
      <c r="E170" s="51"/>
      <c r="F170" s="48"/>
      <c r="G170" s="49"/>
    </row>
    <row r="171" spans="1:7" ht="12.75">
      <c r="A171" s="46"/>
      <c r="B171" s="46"/>
      <c r="D171" s="46"/>
      <c r="E171" s="51"/>
      <c r="F171" s="48"/>
      <c r="G171" s="49"/>
    </row>
    <row r="172" spans="1:7" ht="12.75">
      <c r="A172" s="46"/>
      <c r="B172" s="46"/>
      <c r="D172" s="46"/>
      <c r="E172" s="51"/>
      <c r="F172" s="48"/>
      <c r="G172" s="49"/>
    </row>
    <row r="173" spans="1:7" ht="12.75">
      <c r="A173" s="46"/>
      <c r="B173" s="46"/>
      <c r="D173" s="46"/>
      <c r="E173" s="51"/>
      <c r="F173" s="48"/>
      <c r="G173" s="49"/>
    </row>
    <row r="174" spans="1:7" ht="12.75">
      <c r="A174" s="46"/>
      <c r="B174" s="46"/>
      <c r="D174" s="46"/>
      <c r="E174" s="51"/>
      <c r="F174" s="48"/>
      <c r="G174" s="49"/>
    </row>
    <row r="175" spans="1:7" ht="12.75">
      <c r="A175" s="46"/>
      <c r="B175" s="46"/>
      <c r="D175" s="46"/>
      <c r="E175" s="51"/>
      <c r="F175" s="48"/>
      <c r="G175" s="49"/>
    </row>
    <row r="176" spans="1:7" ht="12.75">
      <c r="A176" s="46"/>
      <c r="B176" s="46"/>
      <c r="D176" s="46"/>
      <c r="E176" s="51"/>
      <c r="F176" s="48"/>
      <c r="G176" s="49"/>
    </row>
    <row r="177" spans="1:7" ht="12.75">
      <c r="A177" s="46"/>
      <c r="B177" s="46"/>
      <c r="D177" s="46"/>
      <c r="E177" s="51"/>
      <c r="F177" s="48"/>
      <c r="G177" s="49"/>
    </row>
    <row r="178" spans="1:7" ht="12.75">
      <c r="A178" s="46"/>
      <c r="B178" s="46"/>
      <c r="D178" s="46"/>
      <c r="E178" s="51"/>
      <c r="F178" s="48"/>
      <c r="G178" s="49"/>
    </row>
    <row r="179" spans="1:7" ht="12.75">
      <c r="A179" s="46"/>
      <c r="B179" s="46"/>
      <c r="D179" s="46"/>
      <c r="E179" s="51"/>
      <c r="F179" s="48"/>
      <c r="G179" s="49"/>
    </row>
    <row r="180" spans="1:7" ht="12.75">
      <c r="A180" s="46"/>
      <c r="B180" s="46"/>
      <c r="D180" s="46"/>
      <c r="E180" s="51"/>
      <c r="F180" s="48"/>
      <c r="G180" s="49"/>
    </row>
    <row r="181" spans="1:7" ht="12.75">
      <c r="A181" s="46"/>
      <c r="B181" s="46"/>
      <c r="D181" s="46"/>
      <c r="E181" s="51"/>
      <c r="F181" s="48"/>
      <c r="G181" s="49"/>
    </row>
    <row r="182" spans="1:7" ht="12.75">
      <c r="A182" s="46"/>
      <c r="B182" s="46"/>
      <c r="D182" s="46"/>
      <c r="E182" s="51"/>
      <c r="F182" s="48"/>
      <c r="G182" s="49"/>
    </row>
    <row r="183" spans="1:7" ht="12.75">
      <c r="A183" s="46"/>
      <c r="B183" s="46"/>
      <c r="D183" s="46"/>
      <c r="E183" s="51"/>
      <c r="F183" s="48"/>
      <c r="G183" s="49"/>
    </row>
    <row r="184" spans="1:7" ht="12.75">
      <c r="A184" s="46"/>
      <c r="B184" s="46"/>
      <c r="D184" s="46"/>
      <c r="E184" s="51"/>
      <c r="F184" s="48"/>
      <c r="G184" s="49"/>
    </row>
    <row r="185" spans="1:7" ht="12.75">
      <c r="A185" s="46"/>
      <c r="B185" s="46"/>
      <c r="D185" s="46"/>
      <c r="E185" s="51"/>
      <c r="F185" s="48"/>
      <c r="G185" s="49"/>
    </row>
    <row r="186" spans="1:7" ht="12.75">
      <c r="A186" s="46"/>
      <c r="B186" s="46"/>
      <c r="D186" s="46"/>
      <c r="E186" s="51"/>
      <c r="F186" s="48"/>
      <c r="G186" s="49"/>
    </row>
    <row r="187" spans="1:7" ht="12.75">
      <c r="A187" s="46"/>
      <c r="B187" s="46"/>
      <c r="D187" s="46"/>
      <c r="E187" s="51"/>
      <c r="F187" s="48"/>
      <c r="G187" s="49"/>
    </row>
    <row r="188" spans="1:7" ht="12.75">
      <c r="A188" s="46"/>
      <c r="B188" s="46"/>
      <c r="D188" s="46"/>
      <c r="E188" s="51"/>
      <c r="F188" s="48"/>
      <c r="G188" s="49"/>
    </row>
    <row r="189" spans="1:7" ht="12.75">
      <c r="A189" s="46"/>
      <c r="B189" s="46"/>
      <c r="D189" s="46"/>
      <c r="E189" s="51"/>
      <c r="F189" s="48"/>
      <c r="G189" s="49"/>
    </row>
    <row r="190" spans="1:7" ht="12.75">
      <c r="A190" s="46"/>
      <c r="B190" s="46"/>
      <c r="D190" s="46"/>
      <c r="E190" s="51"/>
      <c r="F190" s="48"/>
      <c r="G190" s="49"/>
    </row>
    <row r="191" spans="1:7" ht="12.75">
      <c r="A191" s="46"/>
      <c r="B191" s="46"/>
      <c r="D191" s="46"/>
      <c r="E191" s="51"/>
      <c r="F191" s="48"/>
      <c r="G191" s="49"/>
    </row>
    <row r="192" spans="1:7" ht="12.75">
      <c r="A192" s="46"/>
      <c r="B192" s="46"/>
      <c r="D192" s="46"/>
      <c r="E192" s="51"/>
      <c r="F192" s="48"/>
      <c r="G192" s="49"/>
    </row>
    <row r="193" spans="1:7" ht="12.75">
      <c r="A193" s="46"/>
      <c r="B193" s="46"/>
      <c r="D193" s="46"/>
      <c r="E193" s="51"/>
      <c r="F193" s="48"/>
      <c r="G193" s="49"/>
    </row>
    <row r="194" spans="1:7" ht="12.75">
      <c r="A194" s="46"/>
      <c r="B194" s="46"/>
      <c r="D194" s="46"/>
      <c r="E194" s="51"/>
      <c r="F194" s="48"/>
      <c r="G194" s="49"/>
    </row>
    <row r="195" spans="1:7" ht="12.75">
      <c r="A195" s="46"/>
      <c r="B195" s="46"/>
      <c r="D195" s="46"/>
      <c r="E195" s="51"/>
      <c r="F195" s="48"/>
      <c r="G195" s="49"/>
    </row>
    <row r="196" spans="1:7" ht="12.75">
      <c r="A196" s="46"/>
      <c r="B196" s="46"/>
      <c r="D196" s="46"/>
      <c r="E196" s="51"/>
      <c r="F196" s="48"/>
      <c r="G196" s="49"/>
    </row>
    <row r="197" spans="1:7" ht="12.75">
      <c r="A197" s="46"/>
      <c r="B197" s="46"/>
      <c r="D197" s="46"/>
      <c r="E197" s="51"/>
      <c r="F197" s="48"/>
      <c r="G197" s="49"/>
    </row>
    <row r="198" spans="1:7" ht="12.75">
      <c r="A198" s="46"/>
      <c r="B198" s="46"/>
      <c r="D198" s="46"/>
      <c r="E198" s="51"/>
      <c r="F198" s="48"/>
      <c r="G198" s="49"/>
    </row>
    <row r="199" spans="1:7" ht="12.75">
      <c r="A199" s="46"/>
      <c r="B199" s="46"/>
      <c r="D199" s="46"/>
      <c r="E199" s="51"/>
      <c r="F199" s="48"/>
      <c r="G199" s="49"/>
    </row>
    <row r="200" spans="1:7" ht="12.75">
      <c r="A200" s="46"/>
      <c r="B200" s="46"/>
      <c r="D200" s="46"/>
      <c r="E200" s="51"/>
      <c r="F200" s="48"/>
      <c r="G200" s="49"/>
    </row>
    <row r="201" spans="1:7" ht="12.75">
      <c r="A201" s="46"/>
      <c r="B201" s="46"/>
      <c r="D201" s="46"/>
      <c r="E201" s="51"/>
      <c r="F201" s="48"/>
      <c r="G201" s="49"/>
    </row>
    <row r="202" spans="1:7" ht="12.75">
      <c r="A202" s="46"/>
      <c r="B202" s="46"/>
      <c r="D202" s="46"/>
      <c r="E202" s="51"/>
      <c r="F202" s="48"/>
      <c r="G202" s="49"/>
    </row>
    <row r="203" spans="1:7" ht="12.75">
      <c r="A203" s="46"/>
      <c r="B203" s="46"/>
      <c r="D203" s="46"/>
      <c r="E203" s="51"/>
      <c r="F203" s="48"/>
      <c r="G203" s="49"/>
    </row>
    <row r="204" spans="1:7" ht="12.75">
      <c r="A204" s="46"/>
      <c r="B204" s="46"/>
      <c r="D204" s="46"/>
      <c r="E204" s="51"/>
      <c r="F204" s="48"/>
      <c r="G204" s="49"/>
    </row>
    <row r="205" spans="1:7" ht="12.75">
      <c r="A205" s="46"/>
      <c r="B205" s="46"/>
      <c r="D205" s="46"/>
      <c r="E205" s="51"/>
      <c r="F205" s="48"/>
      <c r="G205" s="49"/>
    </row>
    <row r="206" spans="1:7" ht="12.75">
      <c r="A206" s="46"/>
      <c r="B206" s="46"/>
      <c r="D206" s="46"/>
      <c r="E206" s="51"/>
      <c r="F206" s="48"/>
      <c r="G206" s="49"/>
    </row>
    <row r="207" spans="1:7" ht="12.75">
      <c r="A207" s="46"/>
      <c r="B207" s="46"/>
      <c r="D207" s="46"/>
      <c r="E207" s="51"/>
      <c r="F207" s="48"/>
      <c r="G207" s="49"/>
    </row>
    <row r="208" spans="1:7" ht="12.75">
      <c r="A208" s="46"/>
      <c r="B208" s="46"/>
      <c r="D208" s="46"/>
      <c r="E208" s="51"/>
      <c r="F208" s="48"/>
      <c r="G208" s="49"/>
    </row>
    <row r="209" spans="1:7" ht="12.75">
      <c r="A209" s="46"/>
      <c r="B209" s="46"/>
      <c r="D209" s="46"/>
      <c r="E209" s="51"/>
      <c r="F209" s="48"/>
      <c r="G209" s="49"/>
    </row>
    <row r="210" spans="1:7" ht="12.75">
      <c r="A210" s="46"/>
      <c r="B210" s="46"/>
      <c r="D210" s="46"/>
      <c r="E210" s="51"/>
      <c r="F210" s="48"/>
      <c r="G210" s="49"/>
    </row>
    <row r="211" spans="1:7" ht="12.75">
      <c r="A211" s="46"/>
      <c r="B211" s="46"/>
      <c r="D211" s="46"/>
      <c r="E211" s="51"/>
      <c r="F211" s="48"/>
      <c r="G211" s="49"/>
    </row>
    <row r="212" spans="1:7" ht="12.75">
      <c r="A212" s="46"/>
      <c r="B212" s="46"/>
      <c r="D212" s="46"/>
      <c r="E212" s="51"/>
      <c r="F212" s="48"/>
      <c r="G212" s="49"/>
    </row>
    <row r="213" spans="1:7" ht="12.75">
      <c r="A213" s="46"/>
      <c r="B213" s="46"/>
      <c r="D213" s="46"/>
      <c r="E213" s="51"/>
      <c r="F213" s="48"/>
      <c r="G213" s="49"/>
    </row>
    <row r="214" spans="1:7" ht="12.75">
      <c r="A214" s="46"/>
      <c r="B214" s="46"/>
      <c r="D214" s="46"/>
      <c r="E214" s="51"/>
      <c r="F214" s="48"/>
      <c r="G214" s="49"/>
    </row>
    <row r="215" spans="1:7" ht="12.75">
      <c r="A215" s="46"/>
      <c r="B215" s="46"/>
      <c r="D215" s="46"/>
      <c r="E215" s="51"/>
      <c r="F215" s="48"/>
      <c r="G215" s="49"/>
    </row>
    <row r="216" spans="1:7" ht="12.75">
      <c r="A216" s="46"/>
      <c r="B216" s="46"/>
      <c r="D216" s="46"/>
      <c r="E216" s="51"/>
      <c r="F216" s="48"/>
      <c r="G216" s="49"/>
    </row>
    <row r="217" spans="1:7" ht="12.75">
      <c r="A217" s="46"/>
      <c r="B217" s="46"/>
      <c r="D217" s="46"/>
      <c r="E217" s="51"/>
      <c r="F217" s="48"/>
      <c r="G217" s="49"/>
    </row>
    <row r="218" spans="1:7" ht="12.75">
      <c r="A218" s="46"/>
      <c r="B218" s="46"/>
      <c r="D218" s="46"/>
      <c r="E218" s="51"/>
      <c r="F218" s="48"/>
      <c r="G218" s="49"/>
    </row>
    <row r="219" spans="1:7" ht="12.75">
      <c r="A219" s="46"/>
      <c r="B219" s="46"/>
      <c r="D219" s="46"/>
      <c r="E219" s="51"/>
      <c r="F219" s="48"/>
      <c r="G219" s="49"/>
    </row>
    <row r="220" spans="1:7" ht="12.75">
      <c r="A220" s="46"/>
      <c r="B220" s="46"/>
      <c r="D220" s="46"/>
      <c r="E220" s="51"/>
      <c r="F220" s="48"/>
      <c r="G220" s="49"/>
    </row>
    <row r="221" spans="1:7" ht="12.75">
      <c r="A221" s="46"/>
      <c r="B221" s="46"/>
      <c r="D221" s="46"/>
      <c r="E221" s="51"/>
      <c r="F221" s="48"/>
      <c r="G221" s="49"/>
    </row>
    <row r="222" spans="1:7" ht="12.75">
      <c r="A222" s="46"/>
      <c r="B222" s="46"/>
      <c r="D222" s="46"/>
      <c r="E222" s="51"/>
      <c r="F222" s="48"/>
      <c r="G222" s="49"/>
    </row>
    <row r="223" spans="1:7" ht="12.75">
      <c r="A223" s="46"/>
      <c r="B223" s="46"/>
      <c r="D223" s="46"/>
      <c r="E223" s="51"/>
      <c r="F223" s="48"/>
      <c r="G223" s="49"/>
    </row>
    <row r="224" spans="1:7" ht="12.75">
      <c r="A224" s="46"/>
      <c r="B224" s="46"/>
      <c r="D224" s="46"/>
      <c r="E224" s="51"/>
      <c r="F224" s="48"/>
      <c r="G224" s="49"/>
    </row>
    <row r="225" spans="1:7" ht="12.75">
      <c r="A225" s="46"/>
      <c r="B225" s="46"/>
      <c r="D225" s="46"/>
      <c r="E225" s="51"/>
      <c r="F225" s="48"/>
      <c r="G225" s="49"/>
    </row>
    <row r="226" spans="1:7" ht="12.75">
      <c r="A226" s="46"/>
      <c r="B226" s="46"/>
      <c r="D226" s="46"/>
      <c r="E226" s="51"/>
      <c r="F226" s="48"/>
      <c r="G226" s="49"/>
    </row>
    <row r="227" spans="1:7" ht="12.75">
      <c r="A227" s="46"/>
      <c r="B227" s="46"/>
      <c r="D227" s="46"/>
      <c r="E227" s="51"/>
      <c r="F227" s="48"/>
      <c r="G227" s="49"/>
    </row>
    <row r="228" spans="1:7" ht="12.75">
      <c r="A228" s="46"/>
      <c r="B228" s="46"/>
      <c r="D228" s="46"/>
      <c r="E228" s="51"/>
      <c r="F228" s="48"/>
      <c r="G228" s="49"/>
    </row>
    <row r="229" spans="1:7" ht="12.75">
      <c r="A229" s="46"/>
      <c r="B229" s="46"/>
      <c r="D229" s="46"/>
      <c r="E229" s="51"/>
      <c r="F229" s="48"/>
      <c r="G229" s="49"/>
    </row>
    <row r="230" spans="1:7" ht="12.75">
      <c r="A230" s="46"/>
      <c r="B230" s="46"/>
      <c r="D230" s="46"/>
      <c r="E230" s="51"/>
      <c r="F230" s="48"/>
      <c r="G230" s="49"/>
    </row>
    <row r="231" spans="1:7" ht="12.75">
      <c r="A231" s="46"/>
      <c r="B231" s="46"/>
      <c r="D231" s="46"/>
      <c r="E231" s="51"/>
      <c r="F231" s="48"/>
      <c r="G231" s="49"/>
    </row>
    <row r="232" spans="1:7" ht="12.75">
      <c r="A232" s="46"/>
      <c r="B232" s="46"/>
      <c r="D232" s="46"/>
      <c r="E232" s="51"/>
      <c r="F232" s="48"/>
      <c r="G232" s="49"/>
    </row>
    <row r="233" spans="1:7" ht="12.75">
      <c r="A233" s="46"/>
      <c r="B233" s="46"/>
      <c r="D233" s="46"/>
      <c r="E233" s="51"/>
      <c r="F233" s="48"/>
      <c r="G233" s="49"/>
    </row>
    <row r="234" spans="1:7" ht="12.75">
      <c r="A234" s="46"/>
      <c r="B234" s="46"/>
      <c r="D234" s="46"/>
      <c r="E234" s="51"/>
      <c r="F234" s="48"/>
      <c r="G234" s="49"/>
    </row>
    <row r="235" spans="1:7" ht="12.75">
      <c r="A235" s="46"/>
      <c r="B235" s="46"/>
      <c r="D235" s="46"/>
      <c r="E235" s="51"/>
      <c r="F235" s="48"/>
      <c r="G235" s="49"/>
    </row>
    <row r="236" spans="1:7" ht="12.75">
      <c r="A236" s="46"/>
      <c r="B236" s="46"/>
      <c r="D236" s="46"/>
      <c r="E236" s="51"/>
      <c r="F236" s="48"/>
      <c r="G236" s="49"/>
    </row>
    <row r="237" spans="1:7" ht="12.75">
      <c r="A237" s="46"/>
      <c r="B237" s="46"/>
      <c r="D237" s="46"/>
      <c r="E237" s="51"/>
      <c r="F237" s="48"/>
      <c r="G237" s="49"/>
    </row>
    <row r="238" spans="1:7" ht="12.75">
      <c r="A238" s="46"/>
      <c r="B238" s="46"/>
      <c r="D238" s="46"/>
      <c r="E238" s="51"/>
      <c r="F238" s="48"/>
      <c r="G238" s="49"/>
    </row>
    <row r="239" spans="1:7" ht="12.75">
      <c r="A239" s="46"/>
      <c r="B239" s="46"/>
      <c r="D239" s="46"/>
      <c r="E239" s="51"/>
      <c r="F239" s="48"/>
      <c r="G239" s="49"/>
    </row>
    <row r="240" spans="1:7" ht="12.75">
      <c r="A240" s="46"/>
      <c r="B240" s="46"/>
      <c r="D240" s="46"/>
      <c r="E240" s="51"/>
      <c r="F240" s="48"/>
      <c r="G240" s="49"/>
    </row>
    <row r="241" spans="1:7" ht="12.75">
      <c r="A241" s="46"/>
      <c r="B241" s="46"/>
      <c r="D241" s="46"/>
      <c r="E241" s="51"/>
      <c r="F241" s="48"/>
      <c r="G241" s="49"/>
    </row>
    <row r="242" spans="1:7" ht="12.75">
      <c r="A242" s="46"/>
      <c r="B242" s="46"/>
      <c r="D242" s="46"/>
      <c r="E242" s="51"/>
      <c r="F242" s="48"/>
      <c r="G242" s="49"/>
    </row>
    <row r="243" spans="1:7" ht="12.75">
      <c r="A243" s="46"/>
      <c r="B243" s="46"/>
      <c r="D243" s="46"/>
      <c r="E243" s="51"/>
      <c r="F243" s="48"/>
      <c r="G243" s="49"/>
    </row>
    <row r="244" spans="1:7" ht="12.75">
      <c r="A244" s="46"/>
      <c r="B244" s="46"/>
      <c r="D244" s="46"/>
      <c r="E244" s="51"/>
      <c r="F244" s="48"/>
      <c r="G244" s="49"/>
    </row>
    <row r="245" spans="1:7" ht="12.75">
      <c r="A245" s="46"/>
      <c r="B245" s="46"/>
      <c r="D245" s="46"/>
      <c r="E245" s="51"/>
      <c r="F245" s="48"/>
      <c r="G245" s="49"/>
    </row>
    <row r="246" spans="1:7" ht="12.75">
      <c r="A246" s="46"/>
      <c r="B246" s="46"/>
      <c r="D246" s="46"/>
      <c r="E246" s="51"/>
      <c r="F246" s="48"/>
      <c r="G246" s="49"/>
    </row>
    <row r="247" spans="1:7" ht="12.75">
      <c r="A247" s="46"/>
      <c r="B247" s="46"/>
      <c r="D247" s="46"/>
      <c r="E247" s="51"/>
      <c r="F247" s="48"/>
      <c r="G247" s="49"/>
    </row>
    <row r="248" spans="1:7" ht="12.75">
      <c r="A248" s="46"/>
      <c r="B248" s="46"/>
      <c r="D248" s="46"/>
      <c r="E248" s="51"/>
      <c r="F248" s="48"/>
      <c r="G248" s="49"/>
    </row>
    <row r="249" spans="1:7" ht="12.75">
      <c r="A249" s="46"/>
      <c r="B249" s="46"/>
      <c r="D249" s="46"/>
      <c r="E249" s="51"/>
      <c r="F249" s="48"/>
      <c r="G249" s="49"/>
    </row>
    <row r="250" spans="1:7" ht="12.75">
      <c r="A250" s="46"/>
      <c r="B250" s="46"/>
      <c r="D250" s="46"/>
      <c r="E250" s="51"/>
      <c r="F250" s="48"/>
      <c r="G250" s="49"/>
    </row>
    <row r="251" spans="1:7" ht="12.75">
      <c r="A251" s="46"/>
      <c r="B251" s="46"/>
      <c r="D251" s="46"/>
      <c r="E251" s="51"/>
      <c r="F251" s="48"/>
      <c r="G251" s="49"/>
    </row>
    <row r="252" spans="1:7" ht="12.75">
      <c r="A252" s="46"/>
      <c r="B252" s="46"/>
      <c r="D252" s="46"/>
      <c r="E252" s="51"/>
      <c r="F252" s="48"/>
      <c r="G252" s="49"/>
    </row>
    <row r="253" spans="1:7" ht="12.75">
      <c r="A253" s="46"/>
      <c r="B253" s="46"/>
      <c r="D253" s="46"/>
      <c r="E253" s="51"/>
      <c r="F253" s="48"/>
      <c r="G253" s="49"/>
    </row>
    <row r="254" spans="1:7" ht="12.75">
      <c r="A254" s="46"/>
      <c r="B254" s="46"/>
      <c r="D254" s="46"/>
      <c r="E254" s="51"/>
      <c r="F254" s="48"/>
      <c r="G254" s="49"/>
    </row>
    <row r="255" spans="1:7" ht="12.75">
      <c r="A255" s="46"/>
      <c r="B255" s="46"/>
      <c r="D255" s="46"/>
      <c r="E255" s="51"/>
      <c r="F255" s="48"/>
      <c r="G255" s="49"/>
    </row>
    <row r="256" spans="1:7" ht="12.75">
      <c r="A256" s="46"/>
      <c r="B256" s="46"/>
      <c r="D256" s="46"/>
      <c r="E256" s="51"/>
      <c r="F256" s="48"/>
      <c r="G256" s="49"/>
    </row>
    <row r="257" spans="1:7" ht="12.75">
      <c r="A257" s="46"/>
      <c r="B257" s="46"/>
      <c r="D257" s="46"/>
      <c r="E257" s="51"/>
      <c r="F257" s="48"/>
      <c r="G257" s="49"/>
    </row>
    <row r="258" spans="1:7" ht="12.75">
      <c r="A258" s="46"/>
      <c r="B258" s="46"/>
      <c r="D258" s="46"/>
      <c r="E258" s="51"/>
      <c r="F258" s="48"/>
      <c r="G258" s="49"/>
    </row>
    <row r="259" spans="1:7" ht="12.75">
      <c r="A259" s="46"/>
      <c r="B259" s="46"/>
      <c r="D259" s="46"/>
      <c r="E259" s="51"/>
      <c r="F259" s="48"/>
      <c r="G259" s="49"/>
    </row>
    <row r="260" spans="1:7" ht="12.75">
      <c r="A260" s="46"/>
      <c r="B260" s="46"/>
      <c r="D260" s="46"/>
      <c r="E260" s="51"/>
      <c r="F260" s="48"/>
      <c r="G260" s="49"/>
    </row>
    <row r="261" spans="1:7" ht="12.75">
      <c r="A261" s="46"/>
      <c r="B261" s="46"/>
      <c r="D261" s="46"/>
      <c r="E261" s="51"/>
      <c r="F261" s="48"/>
      <c r="G261" s="49"/>
    </row>
    <row r="262" spans="1:7" ht="12.75">
      <c r="A262" s="46"/>
      <c r="B262" s="46"/>
      <c r="D262" s="46"/>
      <c r="E262" s="51"/>
      <c r="F262" s="48"/>
      <c r="G262" s="49"/>
    </row>
    <row r="263" spans="1:7" ht="12.75">
      <c r="A263" s="46"/>
      <c r="B263" s="46"/>
      <c r="D263" s="46"/>
      <c r="E263" s="51"/>
      <c r="F263" s="48"/>
      <c r="G263" s="49"/>
    </row>
    <row r="264" spans="1:7" ht="12.75">
      <c r="A264" s="46"/>
      <c r="B264" s="46"/>
      <c r="D264" s="46"/>
      <c r="E264" s="51"/>
      <c r="F264" s="48"/>
      <c r="G264" s="49"/>
    </row>
    <row r="265" spans="1:7" ht="12.75">
      <c r="A265" s="46"/>
      <c r="B265" s="46"/>
      <c r="D265" s="46"/>
      <c r="E265" s="51"/>
      <c r="F265" s="48"/>
      <c r="G265" s="49"/>
    </row>
    <row r="266" spans="1:7" ht="12.75">
      <c r="A266" s="46"/>
      <c r="B266" s="46"/>
      <c r="D266" s="46"/>
      <c r="E266" s="51"/>
      <c r="F266" s="48"/>
      <c r="G266" s="49"/>
    </row>
    <row r="267" spans="1:7" ht="12.75">
      <c r="A267" s="46"/>
      <c r="B267" s="46"/>
      <c r="D267" s="46"/>
      <c r="E267" s="51"/>
      <c r="F267" s="48"/>
      <c r="G267" s="49"/>
    </row>
    <row r="268" spans="1:7" ht="12.75">
      <c r="A268" s="46"/>
      <c r="B268" s="46"/>
      <c r="D268" s="46"/>
      <c r="E268" s="51"/>
      <c r="F268" s="48"/>
      <c r="G268" s="49"/>
    </row>
    <row r="269" spans="1:7" ht="12.75">
      <c r="A269" s="46"/>
      <c r="B269" s="46"/>
      <c r="D269" s="46"/>
      <c r="E269" s="51"/>
      <c r="F269" s="48"/>
      <c r="G269" s="49"/>
    </row>
    <row r="270" spans="1:7" ht="12.75">
      <c r="A270" s="46"/>
      <c r="B270" s="46"/>
      <c r="D270" s="46"/>
      <c r="E270" s="51"/>
      <c r="F270" s="48"/>
      <c r="G270" s="49"/>
    </row>
    <row r="271" spans="1:7" ht="12.75">
      <c r="A271" s="46"/>
      <c r="B271" s="46"/>
      <c r="D271" s="46"/>
      <c r="E271" s="51"/>
      <c r="F271" s="48"/>
      <c r="G271" s="49"/>
    </row>
    <row r="272" spans="1:7" ht="12.75">
      <c r="A272" s="46"/>
      <c r="B272" s="46"/>
      <c r="D272" s="46"/>
      <c r="E272" s="51"/>
      <c r="F272" s="48"/>
      <c r="G272" s="49"/>
    </row>
    <row r="273" spans="1:7" ht="12.75">
      <c r="A273" s="46"/>
      <c r="B273" s="46"/>
      <c r="D273" s="46"/>
      <c r="E273" s="51"/>
      <c r="F273" s="48"/>
      <c r="G273" s="49"/>
    </row>
    <row r="274" spans="1:7" ht="12.75">
      <c r="A274" s="46"/>
      <c r="B274" s="46"/>
      <c r="D274" s="46"/>
      <c r="E274" s="51"/>
      <c r="F274" s="48"/>
      <c r="G274" s="49"/>
    </row>
    <row r="275" spans="1:7" ht="12.75">
      <c r="A275" s="46"/>
      <c r="B275" s="46"/>
      <c r="D275" s="46"/>
      <c r="E275" s="51"/>
      <c r="F275" s="48"/>
      <c r="G275" s="49"/>
    </row>
    <row r="276" spans="1:7" ht="12.75">
      <c r="A276" s="46"/>
      <c r="B276" s="46"/>
      <c r="D276" s="46"/>
      <c r="E276" s="51"/>
      <c r="F276" s="48"/>
      <c r="G276" s="49"/>
    </row>
    <row r="277" spans="1:7" ht="12.75">
      <c r="A277" s="46"/>
      <c r="B277" s="46"/>
      <c r="D277" s="46"/>
      <c r="E277" s="51"/>
      <c r="F277" s="48"/>
      <c r="G277" s="49"/>
    </row>
    <row r="278" spans="1:7" ht="12.75">
      <c r="A278" s="46"/>
      <c r="B278" s="46"/>
      <c r="D278" s="46"/>
      <c r="E278" s="51"/>
      <c r="F278" s="48"/>
      <c r="G278" s="49"/>
    </row>
    <row r="279" spans="1:7" ht="12.75">
      <c r="A279" s="46"/>
      <c r="B279" s="46"/>
      <c r="D279" s="46"/>
      <c r="E279" s="51"/>
      <c r="F279" s="48"/>
      <c r="G279" s="49"/>
    </row>
    <row r="280" spans="1:7" ht="12.75">
      <c r="A280" s="46"/>
      <c r="B280" s="46"/>
      <c r="D280" s="46"/>
      <c r="E280" s="51"/>
      <c r="F280" s="48"/>
      <c r="G280" s="49"/>
    </row>
    <row r="281" spans="1:7" ht="12.75">
      <c r="A281" s="46"/>
      <c r="B281" s="46"/>
      <c r="D281" s="46"/>
      <c r="E281" s="51"/>
      <c r="F281" s="48"/>
      <c r="G281" s="49"/>
    </row>
    <row r="282" spans="1:7" ht="12.75">
      <c r="A282" s="46"/>
      <c r="B282" s="46"/>
      <c r="D282" s="46"/>
      <c r="E282" s="51"/>
      <c r="F282" s="48"/>
      <c r="G282" s="49"/>
    </row>
    <row r="283" spans="1:7" ht="12.75">
      <c r="A283" s="46"/>
      <c r="B283" s="46"/>
      <c r="D283" s="46"/>
      <c r="E283" s="51"/>
      <c r="F283" s="48"/>
      <c r="G283" s="49"/>
    </row>
    <row r="284" spans="1:7" ht="12.75">
      <c r="A284" s="46"/>
      <c r="B284" s="46"/>
      <c r="D284" s="46"/>
      <c r="E284" s="51"/>
      <c r="F284" s="48"/>
      <c r="G284" s="49"/>
    </row>
    <row r="285" spans="1:7" ht="12.75">
      <c r="A285" s="46"/>
      <c r="B285" s="46"/>
      <c r="D285" s="46"/>
      <c r="E285" s="51"/>
      <c r="F285" s="48"/>
      <c r="G285" s="49"/>
    </row>
    <row r="286" spans="1:7" ht="12.75">
      <c r="A286" s="46"/>
      <c r="B286" s="46"/>
      <c r="D286" s="46"/>
      <c r="E286" s="51"/>
      <c r="F286" s="48"/>
      <c r="G286" s="49"/>
    </row>
    <row r="287" spans="1:7" ht="12.75">
      <c r="A287" s="46"/>
      <c r="B287" s="46"/>
      <c r="D287" s="46"/>
      <c r="E287" s="51"/>
      <c r="F287" s="48"/>
      <c r="G287" s="49"/>
    </row>
    <row r="288" spans="1:7" ht="12.75">
      <c r="A288" s="46"/>
      <c r="B288" s="46"/>
      <c r="D288" s="46"/>
      <c r="E288" s="51"/>
      <c r="F288" s="48"/>
      <c r="G288" s="49"/>
    </row>
    <row r="289" spans="1:7" ht="12.75">
      <c r="A289" s="46"/>
      <c r="B289" s="46"/>
      <c r="D289" s="46"/>
      <c r="E289" s="51"/>
      <c r="F289" s="48"/>
      <c r="G289" s="49"/>
    </row>
    <row r="290" spans="1:7" ht="12.75">
      <c r="A290" s="46"/>
      <c r="B290" s="46"/>
      <c r="D290" s="46"/>
      <c r="E290" s="51"/>
      <c r="F290" s="48"/>
      <c r="G290" s="49"/>
    </row>
    <row r="291" spans="1:7" ht="12.75">
      <c r="A291" s="46"/>
      <c r="B291" s="46"/>
      <c r="D291" s="46"/>
      <c r="E291" s="51"/>
      <c r="F291" s="48"/>
      <c r="G291" s="49"/>
    </row>
    <row r="292" spans="1:7" ht="12.75">
      <c r="A292" s="46"/>
      <c r="B292" s="46"/>
      <c r="D292" s="46"/>
      <c r="E292" s="51"/>
      <c r="F292" s="48"/>
      <c r="G292" s="49"/>
    </row>
    <row r="293" spans="1:7" ht="12.75">
      <c r="A293" s="46"/>
      <c r="B293" s="46"/>
      <c r="D293" s="46"/>
      <c r="E293" s="51"/>
      <c r="F293" s="48"/>
      <c r="G293" s="49"/>
    </row>
    <row r="294" spans="1:7" ht="12.75">
      <c r="A294" s="46"/>
      <c r="B294" s="46"/>
      <c r="D294" s="46"/>
      <c r="E294" s="51"/>
      <c r="F294" s="48"/>
      <c r="G294" s="49"/>
    </row>
    <row r="295" spans="1:7" ht="12.75">
      <c r="A295" s="46"/>
      <c r="B295" s="46"/>
      <c r="D295" s="46"/>
      <c r="E295" s="51"/>
      <c r="F295" s="48"/>
      <c r="G295" s="49"/>
    </row>
    <row r="296" spans="1:7" ht="12.75">
      <c r="A296" s="46"/>
      <c r="B296" s="46"/>
      <c r="D296" s="46"/>
      <c r="E296" s="51"/>
      <c r="F296" s="48"/>
      <c r="G296" s="49"/>
    </row>
    <row r="297" spans="1:7" ht="12.75">
      <c r="A297" s="46"/>
      <c r="B297" s="46"/>
      <c r="D297" s="46"/>
      <c r="E297" s="51"/>
      <c r="F297" s="48"/>
      <c r="G297" s="49"/>
    </row>
    <row r="298" spans="1:7" ht="12.75">
      <c r="A298" s="46"/>
      <c r="B298" s="46"/>
      <c r="D298" s="46"/>
      <c r="E298" s="51"/>
      <c r="F298" s="48"/>
      <c r="G298" s="49"/>
    </row>
    <row r="299" spans="1:7" ht="12.75">
      <c r="A299" s="46"/>
      <c r="B299" s="46"/>
      <c r="D299" s="46"/>
      <c r="E299" s="51"/>
      <c r="F299" s="48"/>
      <c r="G299" s="49"/>
    </row>
    <row r="300" spans="1:7" ht="12.75">
      <c r="A300" s="46"/>
      <c r="B300" s="46"/>
      <c r="D300" s="46"/>
      <c r="E300" s="51"/>
      <c r="F300" s="48"/>
      <c r="G300" s="49"/>
    </row>
    <row r="301" spans="1:7" ht="12.75">
      <c r="A301" s="46"/>
      <c r="B301" s="46"/>
      <c r="D301" s="46"/>
      <c r="E301" s="51"/>
      <c r="F301" s="48"/>
      <c r="G301" s="49"/>
    </row>
    <row r="302" spans="1:7" ht="12.75">
      <c r="A302" s="46"/>
      <c r="B302" s="46"/>
      <c r="D302" s="46"/>
      <c r="E302" s="51"/>
      <c r="F302" s="48"/>
      <c r="G302" s="49"/>
    </row>
    <row r="303" spans="1:7" ht="12.75">
      <c r="A303" s="46"/>
      <c r="B303" s="46"/>
      <c r="D303" s="46"/>
      <c r="E303" s="51"/>
      <c r="F303" s="48"/>
      <c r="G303" s="49"/>
    </row>
    <row r="304" spans="1:7" ht="12.75">
      <c r="A304" s="46"/>
      <c r="B304" s="46"/>
      <c r="D304" s="46"/>
      <c r="E304" s="51"/>
      <c r="F304" s="48"/>
      <c r="G304" s="49"/>
    </row>
    <row r="305" spans="1:7" ht="12.75">
      <c r="A305" s="46"/>
      <c r="B305" s="46"/>
      <c r="D305" s="46"/>
      <c r="E305" s="51"/>
      <c r="F305" s="48"/>
      <c r="G305" s="49"/>
    </row>
    <row r="306" spans="1:7" ht="12.75">
      <c r="A306" s="46"/>
      <c r="B306" s="46"/>
      <c r="D306" s="46"/>
      <c r="E306" s="51"/>
      <c r="F306" s="48"/>
      <c r="G306" s="49"/>
    </row>
    <row r="307" spans="1:7" ht="12.75">
      <c r="A307" s="46"/>
      <c r="B307" s="46"/>
      <c r="D307" s="46"/>
      <c r="E307" s="51"/>
      <c r="F307" s="48"/>
      <c r="G307" s="49"/>
    </row>
    <row r="308" spans="1:7" ht="12.75">
      <c r="A308" s="46"/>
      <c r="B308" s="46"/>
      <c r="D308" s="46"/>
      <c r="E308" s="51"/>
      <c r="F308" s="48"/>
      <c r="G308" s="49"/>
    </row>
    <row r="309" spans="1:7" ht="12.75">
      <c r="A309" s="46"/>
      <c r="B309" s="46"/>
      <c r="D309" s="46"/>
      <c r="E309" s="51"/>
      <c r="F309" s="48"/>
      <c r="G309" s="49"/>
    </row>
    <row r="310" spans="1:7" ht="12.75">
      <c r="A310" s="46"/>
      <c r="B310" s="46"/>
      <c r="D310" s="46"/>
      <c r="E310" s="51"/>
      <c r="F310" s="48"/>
      <c r="G310" s="49"/>
    </row>
    <row r="311" spans="1:7" ht="12.75">
      <c r="A311" s="46"/>
      <c r="B311" s="46"/>
      <c r="D311" s="46"/>
      <c r="E311" s="51"/>
      <c r="F311" s="48"/>
      <c r="G311" s="49"/>
    </row>
    <row r="312" spans="1:7" ht="12.75">
      <c r="A312" s="46"/>
      <c r="B312" s="46"/>
      <c r="D312" s="46"/>
      <c r="E312" s="51"/>
      <c r="F312" s="48"/>
      <c r="G312" s="49"/>
    </row>
    <row r="313" spans="1:7" ht="12.75">
      <c r="A313" s="46"/>
      <c r="B313" s="46"/>
      <c r="D313" s="46"/>
      <c r="E313" s="51"/>
      <c r="F313" s="48"/>
      <c r="G313" s="49"/>
    </row>
    <row r="314" spans="1:7" ht="12.75">
      <c r="A314" s="46"/>
      <c r="B314" s="46"/>
      <c r="D314" s="46"/>
      <c r="E314" s="51"/>
      <c r="F314" s="48"/>
      <c r="G314" s="49"/>
    </row>
    <row r="315" spans="1:7" ht="12.75">
      <c r="A315" s="46"/>
      <c r="B315" s="46"/>
      <c r="D315" s="46"/>
      <c r="E315" s="51"/>
      <c r="F315" s="48"/>
      <c r="G315" s="49"/>
    </row>
    <row r="316" spans="1:7" ht="12.75">
      <c r="A316" s="46"/>
      <c r="B316" s="46"/>
      <c r="D316" s="46"/>
      <c r="E316" s="51"/>
      <c r="F316" s="48"/>
      <c r="G316" s="49"/>
    </row>
    <row r="317" spans="1:7" ht="12.75">
      <c r="A317" s="46"/>
      <c r="B317" s="46"/>
      <c r="D317" s="46"/>
      <c r="E317" s="51"/>
      <c r="F317" s="48"/>
      <c r="G317" s="49"/>
    </row>
    <row r="318" spans="1:7" ht="12.75">
      <c r="A318" s="46"/>
      <c r="B318" s="46"/>
      <c r="D318" s="46"/>
      <c r="E318" s="51"/>
      <c r="F318" s="48"/>
      <c r="G318" s="49"/>
    </row>
    <row r="319" spans="1:7" ht="12.75">
      <c r="A319" s="46"/>
      <c r="B319" s="46"/>
      <c r="D319" s="46"/>
      <c r="E319" s="51"/>
      <c r="F319" s="48"/>
      <c r="G319" s="49"/>
    </row>
    <row r="320" spans="1:7" ht="12.75">
      <c r="A320" s="46"/>
      <c r="B320" s="46"/>
      <c r="D320" s="46"/>
      <c r="E320" s="51"/>
      <c r="F320" s="48"/>
      <c r="G320" s="49"/>
    </row>
    <row r="321" spans="1:7" ht="12.75">
      <c r="A321" s="46"/>
      <c r="B321" s="46"/>
      <c r="D321" s="46"/>
      <c r="E321" s="51"/>
      <c r="F321" s="48"/>
      <c r="G321" s="49"/>
    </row>
    <row r="322" spans="1:7" ht="12.75">
      <c r="A322" s="46"/>
      <c r="B322" s="46"/>
      <c r="D322" s="46"/>
      <c r="E322" s="51"/>
      <c r="F322" s="48"/>
      <c r="G322" s="49"/>
    </row>
    <row r="323" spans="1:7" ht="12.75">
      <c r="A323" s="46"/>
      <c r="B323" s="46"/>
      <c r="D323" s="46"/>
      <c r="E323" s="51"/>
      <c r="F323" s="48"/>
      <c r="G323" s="49"/>
    </row>
    <row r="324" spans="1:7" ht="12.75">
      <c r="A324" s="46"/>
      <c r="B324" s="46"/>
      <c r="D324" s="46"/>
      <c r="E324" s="51"/>
      <c r="F324" s="48"/>
      <c r="G324" s="49"/>
    </row>
    <row r="325" spans="1:7" ht="12.75">
      <c r="A325" s="46"/>
      <c r="B325" s="46"/>
      <c r="D325" s="46"/>
      <c r="E325" s="51"/>
      <c r="F325" s="48"/>
      <c r="G325" s="49"/>
    </row>
    <row r="326" spans="1:7" ht="12.75">
      <c r="A326" s="46"/>
      <c r="B326" s="46"/>
      <c r="D326" s="46"/>
      <c r="E326" s="51"/>
      <c r="F326" s="48"/>
      <c r="G326" s="49"/>
    </row>
    <row r="327" spans="1:7" ht="12.75">
      <c r="A327" s="46"/>
      <c r="B327" s="46"/>
      <c r="D327" s="46"/>
      <c r="E327" s="51"/>
      <c r="F327" s="48"/>
      <c r="G327" s="49"/>
    </row>
    <row r="328" spans="1:7" ht="12.75">
      <c r="A328" s="46"/>
      <c r="B328" s="46"/>
      <c r="D328" s="46"/>
      <c r="E328" s="51"/>
      <c r="F328" s="48"/>
      <c r="G328" s="49"/>
    </row>
    <row r="329" spans="1:7" ht="12.75">
      <c r="A329" s="46"/>
      <c r="B329" s="46"/>
      <c r="D329" s="46"/>
      <c r="E329" s="51"/>
      <c r="F329" s="48"/>
      <c r="G329" s="49"/>
    </row>
    <row r="330" spans="1:7" ht="12.75">
      <c r="A330" s="46"/>
      <c r="B330" s="46"/>
      <c r="D330" s="46"/>
      <c r="E330" s="51"/>
      <c r="F330" s="48"/>
      <c r="G330" s="49"/>
    </row>
    <row r="331" spans="1:7" ht="12.75">
      <c r="A331" s="46"/>
      <c r="B331" s="46"/>
      <c r="D331" s="46"/>
      <c r="E331" s="51"/>
      <c r="F331" s="48"/>
      <c r="G331" s="49"/>
    </row>
    <row r="332" spans="1:7" ht="12.75">
      <c r="A332" s="46"/>
      <c r="B332" s="46"/>
      <c r="D332" s="46"/>
      <c r="E332" s="51"/>
      <c r="F332" s="48"/>
      <c r="G332" s="49"/>
    </row>
    <row r="333" spans="1:7" ht="12.75">
      <c r="A333" s="46"/>
      <c r="B333" s="46"/>
      <c r="D333" s="46"/>
      <c r="E333" s="51"/>
      <c r="F333" s="48"/>
      <c r="G333" s="49"/>
    </row>
    <row r="334" spans="1:7" ht="12.75">
      <c r="A334" s="46"/>
      <c r="B334" s="46"/>
      <c r="D334" s="46"/>
      <c r="E334" s="51"/>
      <c r="F334" s="48"/>
      <c r="G334" s="49"/>
    </row>
    <row r="335" spans="1:7" ht="12.75">
      <c r="A335" s="46"/>
      <c r="B335" s="46"/>
      <c r="D335" s="46"/>
      <c r="E335" s="51"/>
      <c r="F335" s="48"/>
      <c r="G335" s="49"/>
    </row>
    <row r="336" spans="1:7" ht="12.75">
      <c r="A336" s="46"/>
      <c r="B336" s="46"/>
      <c r="D336" s="46"/>
      <c r="E336" s="51"/>
      <c r="F336" s="48"/>
      <c r="G336" s="49"/>
    </row>
    <row r="337" spans="1:7" ht="12.75">
      <c r="A337" s="46"/>
      <c r="B337" s="46"/>
      <c r="D337" s="46"/>
      <c r="E337" s="51"/>
      <c r="F337" s="48"/>
      <c r="G337" s="49"/>
    </row>
    <row r="338" spans="1:7" ht="12.75">
      <c r="A338" s="46"/>
      <c r="B338" s="46"/>
      <c r="D338" s="46"/>
      <c r="E338" s="51"/>
      <c r="F338" s="48"/>
      <c r="G338" s="49"/>
    </row>
    <row r="339" spans="1:7" ht="12.75">
      <c r="A339" s="46"/>
      <c r="B339" s="46"/>
      <c r="D339" s="46"/>
      <c r="E339" s="51"/>
      <c r="F339" s="48"/>
      <c r="G339" s="49"/>
    </row>
    <row r="340" spans="1:7" ht="12.75">
      <c r="A340" s="46"/>
      <c r="B340" s="46"/>
      <c r="D340" s="46"/>
      <c r="E340" s="51"/>
      <c r="F340" s="48"/>
      <c r="G340" s="49"/>
    </row>
    <row r="341" spans="1:7" ht="12.75">
      <c r="A341" s="46"/>
      <c r="B341" s="46"/>
      <c r="D341" s="46"/>
      <c r="E341" s="51"/>
      <c r="F341" s="48"/>
      <c r="G341" s="49"/>
    </row>
    <row r="342" spans="1:7" ht="12.75">
      <c r="A342" s="46"/>
      <c r="B342" s="46"/>
      <c r="D342" s="46"/>
      <c r="E342" s="51"/>
      <c r="F342" s="48"/>
      <c r="G342" s="49"/>
    </row>
    <row r="343" spans="1:7" ht="12.75">
      <c r="A343" s="46"/>
      <c r="B343" s="46"/>
      <c r="D343" s="46"/>
      <c r="E343" s="51"/>
      <c r="F343" s="48"/>
      <c r="G343" s="49"/>
    </row>
    <row r="344" spans="1:7" ht="12.75">
      <c r="A344" s="46"/>
      <c r="B344" s="46"/>
      <c r="D344" s="46"/>
      <c r="E344" s="51"/>
      <c r="F344" s="48"/>
      <c r="G344" s="49"/>
    </row>
    <row r="345" spans="1:7" ht="12.75">
      <c r="A345" s="46"/>
      <c r="B345" s="46"/>
      <c r="D345" s="46"/>
      <c r="E345" s="51"/>
      <c r="F345" s="48"/>
      <c r="G345" s="49"/>
    </row>
    <row r="346" spans="1:7" ht="12.75">
      <c r="A346" s="46"/>
      <c r="B346" s="46"/>
      <c r="D346" s="46"/>
      <c r="E346" s="51"/>
      <c r="F346" s="48"/>
      <c r="G346" s="49"/>
    </row>
    <row r="347" spans="1:7" ht="12.75">
      <c r="A347" s="46"/>
      <c r="B347" s="46"/>
      <c r="D347" s="46"/>
      <c r="E347" s="51"/>
      <c r="F347" s="48"/>
      <c r="G347" s="49"/>
    </row>
    <row r="348" spans="1:7" ht="12.75">
      <c r="A348" s="46"/>
      <c r="B348" s="46"/>
      <c r="D348" s="46"/>
      <c r="E348" s="51"/>
      <c r="F348" s="48"/>
      <c r="G348" s="49"/>
    </row>
    <row r="349" spans="1:7" ht="12.75">
      <c r="A349" s="46"/>
      <c r="B349" s="46"/>
      <c r="D349" s="46"/>
      <c r="E349" s="51"/>
      <c r="F349" s="48"/>
      <c r="G349" s="49"/>
    </row>
    <row r="350" spans="1:7" ht="12.75">
      <c r="A350" s="46"/>
      <c r="B350" s="46"/>
      <c r="D350" s="46"/>
      <c r="E350" s="51"/>
      <c r="F350" s="48"/>
      <c r="G350" s="49"/>
    </row>
    <row r="351" spans="1:7" ht="12.75">
      <c r="A351" s="46"/>
      <c r="B351" s="46"/>
      <c r="D351" s="46"/>
      <c r="E351" s="51"/>
      <c r="F351" s="48"/>
      <c r="G351" s="49"/>
    </row>
    <row r="352" spans="1:7" ht="12.75">
      <c r="A352" s="46"/>
      <c r="B352" s="46"/>
      <c r="D352" s="46"/>
      <c r="E352" s="51"/>
      <c r="F352" s="48"/>
      <c r="G352" s="49"/>
    </row>
    <row r="353" spans="1:7" ht="12.75">
      <c r="A353" s="46"/>
      <c r="B353" s="46"/>
      <c r="D353" s="46"/>
      <c r="E353" s="51"/>
      <c r="F353" s="48"/>
      <c r="G353" s="49"/>
    </row>
    <row r="354" spans="1:7" ht="12.75">
      <c r="A354" s="46"/>
      <c r="B354" s="46"/>
      <c r="D354" s="46"/>
      <c r="E354" s="51"/>
      <c r="F354" s="48"/>
      <c r="G354" s="49"/>
    </row>
    <row r="355" spans="1:7" ht="12.75">
      <c r="A355" s="46"/>
      <c r="B355" s="46"/>
      <c r="D355" s="46"/>
      <c r="E355" s="51"/>
      <c r="F355" s="48"/>
      <c r="G355" s="49"/>
    </row>
    <row r="356" spans="1:7" ht="12.75">
      <c r="A356" s="46"/>
      <c r="B356" s="46"/>
      <c r="D356" s="46"/>
      <c r="E356" s="51"/>
      <c r="F356" s="48"/>
      <c r="G356" s="49"/>
    </row>
    <row r="357" spans="1:7" ht="12.75">
      <c r="A357" s="46"/>
      <c r="B357" s="46"/>
      <c r="D357" s="46"/>
      <c r="E357" s="51"/>
      <c r="F357" s="48"/>
      <c r="G357" s="49"/>
    </row>
    <row r="358" spans="1:7" ht="12.75">
      <c r="A358" s="46"/>
      <c r="B358" s="46"/>
      <c r="D358" s="46"/>
      <c r="E358" s="51"/>
      <c r="F358" s="48"/>
      <c r="G358" s="49"/>
    </row>
    <row r="359" spans="1:7" ht="12.75">
      <c r="A359" s="46"/>
      <c r="B359" s="46"/>
      <c r="D359" s="46"/>
      <c r="E359" s="51"/>
      <c r="F359" s="48"/>
      <c r="G359" s="49"/>
    </row>
    <row r="360" spans="1:7" ht="12.75">
      <c r="A360" s="46"/>
      <c r="B360" s="46"/>
      <c r="D360" s="46"/>
      <c r="E360" s="51"/>
      <c r="F360" s="48"/>
      <c r="G360" s="49"/>
    </row>
    <row r="361" spans="1:7" ht="12.75">
      <c r="A361" s="46"/>
      <c r="B361" s="46"/>
      <c r="D361" s="46"/>
      <c r="E361" s="51"/>
      <c r="F361" s="48"/>
      <c r="G361" s="49"/>
    </row>
    <row r="362" spans="1:7" ht="12.75">
      <c r="A362" s="46"/>
      <c r="B362" s="46"/>
      <c r="D362" s="46"/>
      <c r="E362" s="51"/>
      <c r="F362" s="48"/>
      <c r="G362" s="49"/>
    </row>
    <row r="363" spans="1:7" ht="12.75">
      <c r="A363" s="46"/>
      <c r="B363" s="46"/>
      <c r="D363" s="46"/>
      <c r="E363" s="51"/>
      <c r="F363" s="48"/>
      <c r="G363" s="49"/>
    </row>
    <row r="364" spans="1:7" ht="12.75">
      <c r="A364" s="46"/>
      <c r="B364" s="46"/>
      <c r="D364" s="46"/>
      <c r="E364" s="51"/>
      <c r="F364" s="48"/>
      <c r="G364" s="49"/>
    </row>
    <row r="365" spans="1:7" ht="12.75">
      <c r="A365" s="46"/>
      <c r="B365" s="46"/>
      <c r="D365" s="46"/>
      <c r="E365" s="51"/>
      <c r="F365" s="48"/>
      <c r="G365" s="49"/>
    </row>
    <row r="366" spans="1:7" ht="12.75">
      <c r="A366" s="46"/>
      <c r="B366" s="46"/>
      <c r="D366" s="46"/>
      <c r="E366" s="51"/>
      <c r="F366" s="48"/>
      <c r="G366" s="49"/>
    </row>
    <row r="367" spans="1:7" ht="12.75">
      <c r="A367" s="46"/>
      <c r="B367" s="46"/>
      <c r="D367" s="46"/>
      <c r="E367" s="51"/>
      <c r="F367" s="48"/>
      <c r="G367" s="49"/>
    </row>
    <row r="368" spans="1:7" ht="12.75">
      <c r="A368" s="46"/>
      <c r="B368" s="46"/>
      <c r="D368" s="46"/>
      <c r="E368" s="51"/>
      <c r="F368" s="48"/>
      <c r="G368" s="49"/>
    </row>
    <row r="369" spans="1:7" ht="12.75">
      <c r="A369" s="46"/>
      <c r="B369" s="46"/>
      <c r="D369" s="46"/>
      <c r="E369" s="51"/>
      <c r="F369" s="48"/>
      <c r="G369" s="49"/>
    </row>
    <row r="370" spans="1:7" ht="12.75">
      <c r="A370" s="46"/>
      <c r="B370" s="46"/>
      <c r="D370" s="46"/>
      <c r="E370" s="51"/>
      <c r="F370" s="48"/>
      <c r="G370" s="49"/>
    </row>
    <row r="371" spans="1:7" ht="12.75">
      <c r="A371" s="46"/>
      <c r="B371" s="46"/>
      <c r="D371" s="46"/>
      <c r="E371" s="51"/>
      <c r="F371" s="48"/>
      <c r="G371" s="49"/>
    </row>
    <row r="372" spans="1:7" ht="12.75">
      <c r="A372" s="46"/>
      <c r="B372" s="46"/>
      <c r="D372" s="46"/>
      <c r="E372" s="51"/>
      <c r="F372" s="48"/>
      <c r="G372" s="49"/>
    </row>
    <row r="373" spans="1:7" ht="12.75">
      <c r="A373" s="46"/>
      <c r="B373" s="46"/>
      <c r="D373" s="46"/>
      <c r="E373" s="51"/>
      <c r="F373" s="48"/>
      <c r="G373" s="49"/>
    </row>
    <row r="374" spans="1:7" ht="12.75">
      <c r="A374" s="46"/>
      <c r="B374" s="46"/>
      <c r="D374" s="46"/>
      <c r="E374" s="51"/>
      <c r="F374" s="48"/>
      <c r="G374" s="49"/>
    </row>
    <row r="375" spans="1:7" ht="12.75">
      <c r="A375" s="46"/>
      <c r="B375" s="46"/>
      <c r="D375" s="46"/>
      <c r="E375" s="51"/>
      <c r="F375" s="48"/>
      <c r="G375" s="49"/>
    </row>
    <row r="376" spans="1:7" ht="12.75">
      <c r="A376" s="46"/>
      <c r="B376" s="46"/>
      <c r="D376" s="46"/>
      <c r="E376" s="51"/>
      <c r="F376" s="48"/>
      <c r="G376" s="49"/>
    </row>
    <row r="377" spans="1:7" ht="12.75">
      <c r="A377" s="46"/>
      <c r="B377" s="46"/>
      <c r="D377" s="46"/>
      <c r="E377" s="51"/>
      <c r="F377" s="48"/>
      <c r="G377" s="49"/>
    </row>
    <row r="378" spans="1:7" ht="12.75">
      <c r="A378" s="46"/>
      <c r="B378" s="46"/>
      <c r="D378" s="46"/>
      <c r="E378" s="51"/>
      <c r="F378" s="48"/>
      <c r="G378" s="49"/>
    </row>
    <row r="379" spans="1:7" ht="12.75">
      <c r="A379" s="46"/>
      <c r="B379" s="46"/>
      <c r="D379" s="46"/>
      <c r="E379" s="51"/>
      <c r="F379" s="48"/>
      <c r="G379" s="49"/>
    </row>
    <row r="380" spans="1:7" ht="12.75">
      <c r="A380" s="46"/>
      <c r="B380" s="46"/>
      <c r="D380" s="46"/>
      <c r="E380" s="51"/>
      <c r="F380" s="48"/>
      <c r="G380" s="49"/>
    </row>
    <row r="381" spans="1:7" ht="12.75">
      <c r="A381" s="46"/>
      <c r="B381" s="46"/>
      <c r="D381" s="46"/>
      <c r="E381" s="51"/>
      <c r="F381" s="48"/>
      <c r="G381" s="49"/>
    </row>
    <row r="382" spans="1:7" ht="12.75">
      <c r="A382" s="46"/>
      <c r="B382" s="46"/>
      <c r="D382" s="46"/>
      <c r="E382" s="51"/>
      <c r="F382" s="48"/>
      <c r="G382" s="49"/>
    </row>
    <row r="383" spans="1:7" ht="12.75">
      <c r="A383" s="46"/>
      <c r="B383" s="46"/>
      <c r="D383" s="46"/>
      <c r="E383" s="51"/>
      <c r="F383" s="48"/>
      <c r="G383" s="49"/>
    </row>
    <row r="384" spans="1:7" ht="12.75">
      <c r="A384" s="46"/>
      <c r="B384" s="46"/>
      <c r="D384" s="46"/>
      <c r="E384" s="51"/>
      <c r="F384" s="48"/>
      <c r="G384" s="49"/>
    </row>
    <row r="385" spans="1:7" ht="12.75">
      <c r="A385" s="46"/>
      <c r="B385" s="46"/>
      <c r="D385" s="46"/>
      <c r="E385" s="51"/>
      <c r="F385" s="48"/>
      <c r="G385" s="49"/>
    </row>
    <row r="386" spans="1:7" ht="12.75">
      <c r="A386" s="46"/>
      <c r="B386" s="46"/>
      <c r="D386" s="46"/>
      <c r="E386" s="51"/>
      <c r="F386" s="48"/>
      <c r="G386" s="49"/>
    </row>
    <row r="387" spans="1:7" ht="12.75">
      <c r="A387" s="46"/>
      <c r="B387" s="46"/>
      <c r="D387" s="46"/>
      <c r="E387" s="51"/>
      <c r="F387" s="48"/>
      <c r="G387" s="49"/>
    </row>
    <row r="388" spans="1:7" ht="12.75">
      <c r="A388" s="46"/>
      <c r="B388" s="46"/>
      <c r="D388" s="46"/>
      <c r="E388" s="51"/>
      <c r="F388" s="48"/>
      <c r="G388" s="49"/>
    </row>
    <row r="389" spans="1:7" ht="12.75">
      <c r="A389" s="46"/>
      <c r="B389" s="46"/>
      <c r="D389" s="46"/>
      <c r="E389" s="51"/>
      <c r="F389" s="48"/>
      <c r="G389" s="49"/>
    </row>
    <row r="390" spans="1:7" ht="12.75">
      <c r="A390" s="46"/>
      <c r="B390" s="46"/>
      <c r="D390" s="46"/>
      <c r="E390" s="51"/>
      <c r="F390" s="48"/>
      <c r="G390" s="49"/>
    </row>
    <row r="391" spans="1:7" ht="12.75">
      <c r="A391" s="46"/>
      <c r="B391" s="46"/>
      <c r="D391" s="46"/>
      <c r="E391" s="51"/>
      <c r="F391" s="48"/>
      <c r="G391" s="49"/>
    </row>
    <row r="392" spans="1:7" ht="12.75">
      <c r="A392" s="46"/>
      <c r="B392" s="46"/>
      <c r="D392" s="46"/>
      <c r="E392" s="51"/>
      <c r="F392" s="48"/>
      <c r="G392" s="49"/>
    </row>
    <row r="393" spans="1:7" ht="12.75">
      <c r="A393" s="46"/>
      <c r="B393" s="46"/>
      <c r="D393" s="46"/>
      <c r="E393" s="51"/>
      <c r="F393" s="48"/>
      <c r="G393" s="49"/>
    </row>
    <row r="394" spans="1:7" ht="12.75">
      <c r="A394" s="46"/>
      <c r="B394" s="46"/>
      <c r="D394" s="46"/>
      <c r="E394" s="51"/>
      <c r="F394" s="48"/>
      <c r="G394" s="49"/>
    </row>
    <row r="395" spans="1:7" ht="12.75">
      <c r="A395" s="46"/>
      <c r="B395" s="46"/>
      <c r="D395" s="46"/>
      <c r="E395" s="51"/>
      <c r="F395" s="48"/>
      <c r="G395" s="49"/>
    </row>
    <row r="396" spans="1:7" ht="12.75">
      <c r="A396" s="46"/>
      <c r="B396" s="46"/>
      <c r="D396" s="46"/>
      <c r="E396" s="51"/>
      <c r="F396" s="48"/>
      <c r="G396" s="49"/>
    </row>
    <row r="397" spans="1:7" ht="12.75">
      <c r="A397" s="46"/>
      <c r="B397" s="46"/>
      <c r="D397" s="46"/>
      <c r="E397" s="51"/>
      <c r="F397" s="48"/>
      <c r="G397" s="49"/>
    </row>
    <row r="398" spans="1:7" ht="12.75">
      <c r="A398" s="46"/>
      <c r="B398" s="46"/>
      <c r="D398" s="46"/>
      <c r="E398" s="51"/>
      <c r="F398" s="48"/>
      <c r="G398" s="49"/>
    </row>
    <row r="399" spans="1:7" ht="12.75">
      <c r="A399" s="46"/>
      <c r="B399" s="46"/>
      <c r="D399" s="46"/>
      <c r="E399" s="51"/>
      <c r="F399" s="48"/>
      <c r="G399" s="49"/>
    </row>
    <row r="400" spans="1:7" ht="12.75">
      <c r="A400" s="46"/>
      <c r="B400" s="46"/>
      <c r="D400" s="46"/>
      <c r="E400" s="51"/>
      <c r="F400" s="48"/>
      <c r="G400" s="49"/>
    </row>
    <row r="401" spans="1:7" ht="12.75">
      <c r="A401" s="46"/>
      <c r="B401" s="46"/>
      <c r="D401" s="46"/>
      <c r="E401" s="51"/>
      <c r="F401" s="48"/>
      <c r="G401" s="49"/>
    </row>
    <row r="402" spans="1:7" ht="12.75">
      <c r="A402" s="46"/>
      <c r="B402" s="46"/>
      <c r="D402" s="46"/>
      <c r="E402" s="51"/>
      <c r="F402" s="48"/>
      <c r="G402" s="49"/>
    </row>
    <row r="403" spans="1:7" ht="12.75">
      <c r="A403" s="46"/>
      <c r="B403" s="46"/>
      <c r="D403" s="46"/>
      <c r="E403" s="51"/>
      <c r="F403" s="48"/>
      <c r="G403" s="49"/>
    </row>
    <row r="404" spans="1:7" ht="12.75">
      <c r="A404" s="46"/>
      <c r="B404" s="46"/>
      <c r="D404" s="46"/>
      <c r="E404" s="51"/>
      <c r="F404" s="48"/>
      <c r="G404" s="49"/>
    </row>
    <row r="405" spans="1:7" ht="12.75">
      <c r="A405" s="46"/>
      <c r="B405" s="46"/>
      <c r="D405" s="46"/>
      <c r="E405" s="51"/>
      <c r="F405" s="48"/>
      <c r="G405" s="49"/>
    </row>
    <row r="406" spans="1:7" ht="12.75">
      <c r="A406" s="46"/>
      <c r="B406" s="46"/>
      <c r="D406" s="46"/>
      <c r="E406" s="51"/>
      <c r="F406" s="48"/>
      <c r="G406" s="49"/>
    </row>
    <row r="407" spans="1:7" ht="12.75">
      <c r="A407" s="46"/>
      <c r="B407" s="46"/>
      <c r="D407" s="46"/>
      <c r="E407" s="51"/>
      <c r="F407" s="48"/>
      <c r="G407" s="49"/>
    </row>
    <row r="408" spans="1:7" ht="12.75">
      <c r="A408" s="46"/>
      <c r="B408" s="46"/>
      <c r="D408" s="46"/>
      <c r="E408" s="51"/>
      <c r="F408" s="48"/>
      <c r="G408" s="49"/>
    </row>
    <row r="409" spans="1:7" ht="12.75">
      <c r="A409" s="46"/>
      <c r="B409" s="46"/>
      <c r="D409" s="46"/>
      <c r="E409" s="51"/>
      <c r="F409" s="48"/>
      <c r="G409" s="49"/>
    </row>
    <row r="410" spans="1:7" ht="12.75">
      <c r="A410" s="46"/>
      <c r="B410" s="46"/>
      <c r="D410" s="46"/>
      <c r="E410" s="51"/>
      <c r="F410" s="48"/>
      <c r="G410" s="49"/>
    </row>
    <row r="411" spans="1:7" ht="12.75">
      <c r="A411" s="46"/>
      <c r="B411" s="46"/>
      <c r="D411" s="46"/>
      <c r="E411" s="51"/>
      <c r="F411" s="48"/>
      <c r="G411" s="49"/>
    </row>
    <row r="412" spans="1:7" ht="12.75">
      <c r="A412" s="46"/>
      <c r="B412" s="46"/>
      <c r="D412" s="46"/>
      <c r="E412" s="51"/>
      <c r="F412" s="48"/>
      <c r="G412" s="49"/>
    </row>
    <row r="413" spans="1:7" ht="12.75">
      <c r="A413" s="46"/>
      <c r="B413" s="46"/>
      <c r="D413" s="46"/>
      <c r="E413" s="51"/>
      <c r="F413" s="48"/>
      <c r="G413" s="49"/>
    </row>
    <row r="414" spans="1:7" ht="12.75">
      <c r="A414" s="46"/>
      <c r="B414" s="46"/>
      <c r="D414" s="46"/>
      <c r="E414" s="51"/>
      <c r="F414" s="48"/>
      <c r="G414" s="49"/>
    </row>
    <row r="415" spans="1:7" ht="12.75">
      <c r="A415" s="46"/>
      <c r="B415" s="46"/>
      <c r="D415" s="46"/>
      <c r="E415" s="51"/>
      <c r="F415" s="48"/>
      <c r="G415" s="49"/>
    </row>
    <row r="416" spans="1:7" ht="12.75">
      <c r="A416" s="46"/>
      <c r="B416" s="46"/>
      <c r="D416" s="46"/>
      <c r="E416" s="51"/>
      <c r="F416" s="48"/>
      <c r="G416" s="49"/>
    </row>
    <row r="417" spans="1:7" ht="12.75">
      <c r="A417" s="46"/>
      <c r="B417" s="46"/>
      <c r="D417" s="46"/>
      <c r="E417" s="51"/>
      <c r="F417" s="48"/>
      <c r="G417" s="49"/>
    </row>
    <row r="418" spans="1:7" ht="12.75">
      <c r="A418" s="46"/>
      <c r="B418" s="46"/>
      <c r="D418" s="46"/>
      <c r="E418" s="51"/>
      <c r="F418" s="48"/>
      <c r="G418" s="49"/>
    </row>
    <row r="419" spans="1:7" ht="12.75">
      <c r="A419" s="46"/>
      <c r="B419" s="46"/>
      <c r="D419" s="46"/>
      <c r="E419" s="51"/>
      <c r="F419" s="48"/>
      <c r="G419" s="49"/>
    </row>
    <row r="420" spans="1:7" ht="12.75">
      <c r="A420" s="46"/>
      <c r="B420" s="46"/>
      <c r="D420" s="46"/>
      <c r="E420" s="51"/>
      <c r="F420" s="48"/>
      <c r="G420" s="49"/>
    </row>
    <row r="421" spans="1:7" ht="12.75">
      <c r="A421" s="46"/>
      <c r="B421" s="46"/>
      <c r="D421" s="46"/>
      <c r="E421" s="51"/>
      <c r="F421" s="48"/>
      <c r="G421" s="49"/>
    </row>
    <row r="422" spans="1:7" ht="12.75">
      <c r="A422" s="46"/>
      <c r="B422" s="46"/>
      <c r="D422" s="46"/>
      <c r="E422" s="51"/>
      <c r="F422" s="48"/>
      <c r="G422" s="49"/>
    </row>
    <row r="423" spans="1:7" ht="12.75">
      <c r="A423" s="46"/>
      <c r="B423" s="46"/>
      <c r="D423" s="46"/>
      <c r="E423" s="51"/>
      <c r="F423" s="48"/>
      <c r="G423" s="49"/>
    </row>
    <row r="424" spans="1:7" ht="12.75">
      <c r="A424" s="46"/>
      <c r="B424" s="46"/>
      <c r="D424" s="46"/>
      <c r="E424" s="51"/>
      <c r="F424" s="48"/>
      <c r="G424" s="49"/>
    </row>
    <row r="425" spans="1:7" ht="12.75">
      <c r="A425" s="46"/>
      <c r="B425" s="46"/>
      <c r="D425" s="46"/>
      <c r="E425" s="51"/>
      <c r="F425" s="48"/>
      <c r="G425" s="49"/>
    </row>
    <row r="426" spans="1:7" ht="12.75">
      <c r="A426" s="46"/>
      <c r="B426" s="46"/>
      <c r="D426" s="46"/>
      <c r="E426" s="51"/>
      <c r="F426" s="48"/>
      <c r="G426" s="49"/>
    </row>
    <row r="427" spans="1:7" ht="12.75">
      <c r="A427" s="46"/>
      <c r="B427" s="46"/>
      <c r="D427" s="46"/>
      <c r="E427" s="51"/>
      <c r="F427" s="48"/>
      <c r="G427" s="49"/>
    </row>
    <row r="428" spans="1:7" ht="12.75">
      <c r="A428" s="46"/>
      <c r="B428" s="46"/>
      <c r="D428" s="46"/>
      <c r="E428" s="51"/>
      <c r="F428" s="48"/>
      <c r="G428" s="49"/>
    </row>
    <row r="429" spans="1:7" ht="12.75">
      <c r="A429" s="46"/>
      <c r="B429" s="46"/>
      <c r="D429" s="46"/>
      <c r="E429" s="51"/>
      <c r="F429" s="48"/>
      <c r="G429" s="49"/>
    </row>
    <row r="430" spans="1:7" ht="12.75">
      <c r="A430" s="46"/>
      <c r="B430" s="46"/>
      <c r="D430" s="46"/>
      <c r="E430" s="51"/>
      <c r="F430" s="48"/>
      <c r="G430" s="49"/>
    </row>
    <row r="431" spans="1:7" ht="12.75">
      <c r="A431" s="46"/>
      <c r="B431" s="46"/>
      <c r="D431" s="46"/>
      <c r="E431" s="51"/>
      <c r="F431" s="48"/>
      <c r="G431" s="49"/>
    </row>
    <row r="432" spans="1:7" ht="12.75">
      <c r="A432" s="46"/>
      <c r="B432" s="46"/>
      <c r="D432" s="46"/>
      <c r="E432" s="51"/>
      <c r="F432" s="48"/>
      <c r="G432" s="49"/>
    </row>
    <row r="433" spans="1:7" ht="12.75">
      <c r="A433" s="46"/>
      <c r="B433" s="46"/>
      <c r="D433" s="46"/>
      <c r="E433" s="51"/>
      <c r="F433" s="48"/>
      <c r="G433" s="49"/>
    </row>
    <row r="434" spans="1:7" ht="12.75">
      <c r="A434" s="46"/>
      <c r="B434" s="46"/>
      <c r="D434" s="46"/>
      <c r="E434" s="51"/>
      <c r="F434" s="48"/>
      <c r="G434" s="49"/>
    </row>
    <row r="435" spans="1:7" ht="12.75">
      <c r="A435" s="46"/>
      <c r="B435" s="46"/>
      <c r="D435" s="46"/>
      <c r="E435" s="51"/>
      <c r="F435" s="48"/>
      <c r="G435" s="49"/>
    </row>
    <row r="436" spans="1:7" ht="12.75">
      <c r="A436" s="46"/>
      <c r="B436" s="46"/>
      <c r="D436" s="46"/>
      <c r="E436" s="51"/>
      <c r="F436" s="48"/>
      <c r="G436" s="49"/>
    </row>
    <row r="437" spans="1:7" ht="12.75">
      <c r="A437" s="46"/>
      <c r="B437" s="46"/>
      <c r="D437" s="46"/>
      <c r="E437" s="51"/>
      <c r="F437" s="48"/>
      <c r="G437" s="49"/>
    </row>
    <row r="438" spans="1:7" ht="12.75">
      <c r="A438" s="46"/>
      <c r="B438" s="46"/>
      <c r="D438" s="46"/>
      <c r="E438" s="51"/>
      <c r="F438" s="48"/>
      <c r="G438" s="49"/>
    </row>
    <row r="439" spans="1:7" ht="12.75">
      <c r="A439" s="46"/>
      <c r="B439" s="46"/>
      <c r="D439" s="46"/>
      <c r="E439" s="51"/>
      <c r="F439" s="48"/>
      <c r="G439" s="49"/>
    </row>
    <row r="440" spans="1:7" ht="12.75">
      <c r="A440" s="46"/>
      <c r="B440" s="46"/>
      <c r="D440" s="46"/>
      <c r="E440" s="51"/>
      <c r="F440" s="48"/>
      <c r="G440" s="49"/>
    </row>
    <row r="441" spans="1:7" ht="12.75">
      <c r="A441" s="46"/>
      <c r="B441" s="46"/>
      <c r="D441" s="46"/>
      <c r="E441" s="51"/>
      <c r="F441" s="48"/>
      <c r="G441" s="49"/>
    </row>
    <row r="442" spans="1:7" ht="12.75">
      <c r="A442" s="46"/>
      <c r="B442" s="46"/>
      <c r="D442" s="46"/>
      <c r="E442" s="51"/>
      <c r="F442" s="48"/>
      <c r="G442" s="49"/>
    </row>
    <row r="443" spans="1:7" ht="12.75">
      <c r="A443" s="46"/>
      <c r="B443" s="46"/>
      <c r="D443" s="46"/>
      <c r="E443" s="51"/>
      <c r="F443" s="48"/>
      <c r="G443" s="49"/>
    </row>
    <row r="444" spans="1:7" ht="12.75">
      <c r="A444" s="46"/>
      <c r="B444" s="46"/>
      <c r="D444" s="46"/>
      <c r="E444" s="51"/>
      <c r="F444" s="48"/>
      <c r="G444" s="49"/>
    </row>
    <row r="445" spans="1:7" ht="12.75">
      <c r="A445" s="46"/>
      <c r="B445" s="46"/>
      <c r="D445" s="46"/>
      <c r="E445" s="51"/>
      <c r="F445" s="48"/>
      <c r="G445" s="49"/>
    </row>
    <row r="446" spans="1:7" ht="12.75">
      <c r="A446" s="46"/>
      <c r="B446" s="46"/>
      <c r="D446" s="46"/>
      <c r="E446" s="51"/>
      <c r="F446" s="48"/>
      <c r="G446" s="49"/>
    </row>
    <row r="447" spans="1:7" ht="12.75">
      <c r="A447" s="46"/>
      <c r="B447" s="46"/>
      <c r="D447" s="46"/>
      <c r="E447" s="51"/>
      <c r="F447" s="48"/>
      <c r="G447" s="49"/>
    </row>
    <row r="448" spans="1:7" ht="12.75">
      <c r="A448" s="46"/>
      <c r="B448" s="46"/>
      <c r="D448" s="46"/>
      <c r="E448" s="51"/>
      <c r="F448" s="48"/>
      <c r="G448" s="49"/>
    </row>
    <row r="449" spans="1:7" ht="12.75">
      <c r="A449" s="46"/>
      <c r="B449" s="46"/>
      <c r="D449" s="46"/>
      <c r="E449" s="51"/>
      <c r="F449" s="48"/>
      <c r="G449" s="49"/>
    </row>
    <row r="450" spans="1:7" ht="12.75">
      <c r="A450" s="46"/>
      <c r="B450" s="46"/>
      <c r="D450" s="46"/>
      <c r="E450" s="51"/>
      <c r="F450" s="48"/>
      <c r="G450" s="49"/>
    </row>
    <row r="451" spans="1:7" ht="12.75">
      <c r="A451" s="46"/>
      <c r="B451" s="46"/>
      <c r="D451" s="46"/>
      <c r="E451" s="51"/>
      <c r="F451" s="48"/>
      <c r="G451" s="49"/>
    </row>
    <row r="452" spans="1:7" ht="12.75">
      <c r="A452" s="46"/>
      <c r="B452" s="46"/>
      <c r="D452" s="46"/>
      <c r="E452" s="51"/>
      <c r="F452" s="48"/>
      <c r="G452" s="49"/>
    </row>
    <row r="453" spans="1:7" ht="12.75">
      <c r="A453" s="46"/>
      <c r="B453" s="46"/>
      <c r="D453" s="46"/>
      <c r="E453" s="51"/>
      <c r="F453" s="48"/>
      <c r="G453" s="49"/>
    </row>
    <row r="454" spans="1:7" ht="12.75">
      <c r="A454" s="46"/>
      <c r="B454" s="46"/>
      <c r="D454" s="46"/>
      <c r="E454" s="51"/>
      <c r="F454" s="48"/>
      <c r="G454" s="49"/>
    </row>
    <row r="455" spans="1:7" ht="12.75">
      <c r="A455" s="46"/>
      <c r="B455" s="46"/>
      <c r="D455" s="46"/>
      <c r="E455" s="51"/>
      <c r="F455" s="48"/>
      <c r="G455" s="49"/>
    </row>
    <row r="456" spans="1:7" ht="12.75">
      <c r="A456" s="46"/>
      <c r="B456" s="46"/>
      <c r="D456" s="46"/>
      <c r="E456" s="51"/>
      <c r="F456" s="48"/>
      <c r="G456" s="49"/>
    </row>
    <row r="457" spans="1:7" ht="12.75">
      <c r="A457" s="46"/>
      <c r="B457" s="46"/>
      <c r="D457" s="46"/>
      <c r="E457" s="51"/>
      <c r="F457" s="48"/>
      <c r="G457" s="49"/>
    </row>
    <row r="458" spans="1:7" ht="12.75">
      <c r="A458" s="46"/>
      <c r="B458" s="46"/>
      <c r="D458" s="46"/>
      <c r="E458" s="51"/>
      <c r="F458" s="48"/>
      <c r="G458" s="49"/>
    </row>
    <row r="459" spans="1:7" ht="12.75">
      <c r="A459" s="46"/>
      <c r="B459" s="46"/>
      <c r="D459" s="46"/>
      <c r="E459" s="51"/>
      <c r="F459" s="48"/>
      <c r="G459" s="49"/>
    </row>
    <row r="460" spans="1:7" ht="12.75">
      <c r="A460" s="46"/>
      <c r="B460" s="46"/>
      <c r="D460" s="46"/>
      <c r="E460" s="51"/>
      <c r="F460" s="48"/>
      <c r="G460" s="49"/>
    </row>
    <row r="461" spans="1:7" ht="12.75">
      <c r="A461" s="46"/>
      <c r="B461" s="46"/>
      <c r="D461" s="46"/>
      <c r="E461" s="51"/>
      <c r="F461" s="48"/>
      <c r="G461" s="49"/>
    </row>
    <row r="462" spans="1:7" ht="12.75">
      <c r="A462" s="46"/>
      <c r="B462" s="46"/>
      <c r="D462" s="46"/>
      <c r="E462" s="51"/>
      <c r="F462" s="48"/>
      <c r="G462" s="49"/>
    </row>
    <row r="463" spans="1:7" ht="12.75">
      <c r="A463" s="46"/>
      <c r="B463" s="46"/>
      <c r="D463" s="46"/>
      <c r="E463" s="51"/>
      <c r="F463" s="48"/>
      <c r="G463" s="49"/>
    </row>
    <row r="464" spans="1:7" ht="12.75">
      <c r="A464" s="46"/>
      <c r="B464" s="46"/>
      <c r="D464" s="46"/>
      <c r="E464" s="51"/>
      <c r="F464" s="48"/>
      <c r="G464" s="49"/>
    </row>
    <row r="465" spans="1:7" ht="12.75">
      <c r="A465" s="46"/>
      <c r="B465" s="46"/>
      <c r="D465" s="46"/>
      <c r="E465" s="51"/>
      <c r="F465" s="48"/>
      <c r="G465" s="49"/>
    </row>
    <row r="466" spans="1:7" ht="12.75">
      <c r="A466" s="46"/>
      <c r="B466" s="46"/>
      <c r="D466" s="46"/>
      <c r="E466" s="51"/>
      <c r="F466" s="48"/>
      <c r="G466" s="49"/>
    </row>
    <row r="467" spans="1:7" ht="12.75">
      <c r="A467" s="46"/>
      <c r="B467" s="46"/>
      <c r="D467" s="46"/>
      <c r="E467" s="51"/>
      <c r="F467" s="48"/>
      <c r="G467" s="49"/>
    </row>
    <row r="468" spans="1:7" ht="12.75">
      <c r="A468" s="46"/>
      <c r="B468" s="46"/>
      <c r="D468" s="46"/>
      <c r="E468" s="51"/>
      <c r="F468" s="48"/>
      <c r="G468" s="49"/>
    </row>
    <row r="469" spans="1:7" ht="12.75">
      <c r="A469" s="46"/>
      <c r="B469" s="46"/>
      <c r="D469" s="46"/>
      <c r="E469" s="51"/>
      <c r="F469" s="48"/>
      <c r="G469" s="49"/>
    </row>
    <row r="470" spans="1:7" ht="12.75">
      <c r="A470" s="46"/>
      <c r="B470" s="46"/>
      <c r="D470" s="46"/>
      <c r="E470" s="51"/>
      <c r="F470" s="48"/>
      <c r="G470" s="49"/>
    </row>
    <row r="471" spans="1:7" ht="12.75">
      <c r="A471" s="46"/>
      <c r="B471" s="46"/>
      <c r="D471" s="46"/>
      <c r="E471" s="51"/>
      <c r="F471" s="48"/>
      <c r="G471" s="49"/>
    </row>
    <row r="472" spans="1:7" ht="12.75">
      <c r="A472" s="46"/>
      <c r="B472" s="46"/>
      <c r="D472" s="46"/>
      <c r="E472" s="51"/>
      <c r="F472" s="48"/>
      <c r="G472" s="49"/>
    </row>
    <row r="473" spans="1:7" ht="12.75">
      <c r="A473" s="46"/>
      <c r="B473" s="46"/>
      <c r="D473" s="46"/>
      <c r="E473" s="51"/>
      <c r="F473" s="48"/>
      <c r="G473" s="49"/>
    </row>
    <row r="474" spans="1:7" ht="12.75">
      <c r="A474" s="46"/>
      <c r="B474" s="46"/>
      <c r="D474" s="46"/>
      <c r="E474" s="51"/>
      <c r="F474" s="48"/>
      <c r="G474" s="49"/>
    </row>
    <row r="475" spans="1:7" ht="12.75">
      <c r="A475" s="46"/>
      <c r="B475" s="46"/>
      <c r="D475" s="46"/>
      <c r="E475" s="51"/>
      <c r="F475" s="48"/>
      <c r="G475" s="49"/>
    </row>
    <row r="476" spans="1:7" ht="12.75">
      <c r="A476" s="46"/>
      <c r="B476" s="46"/>
      <c r="D476" s="46"/>
      <c r="E476" s="51"/>
      <c r="F476" s="48"/>
      <c r="G476" s="49"/>
    </row>
    <row r="477" spans="1:7" ht="12.75">
      <c r="A477" s="46"/>
      <c r="B477" s="46"/>
      <c r="D477" s="46"/>
      <c r="E477" s="51"/>
      <c r="F477" s="48"/>
      <c r="G477" s="49"/>
    </row>
    <row r="478" spans="1:7" ht="12.75">
      <c r="A478" s="46"/>
      <c r="B478" s="46"/>
      <c r="D478" s="46"/>
      <c r="E478" s="51"/>
      <c r="F478" s="48"/>
      <c r="G478" s="49"/>
    </row>
    <row r="479" spans="1:7" ht="12.75">
      <c r="A479" s="46"/>
      <c r="B479" s="46"/>
      <c r="D479" s="46"/>
      <c r="E479" s="51"/>
      <c r="F479" s="48"/>
      <c r="G479" s="49"/>
    </row>
    <row r="480" spans="1:7" ht="12.75">
      <c r="A480" s="46"/>
      <c r="B480" s="46"/>
      <c r="D480" s="46"/>
      <c r="E480" s="51"/>
      <c r="F480" s="48"/>
      <c r="G480" s="49"/>
    </row>
    <row r="481" spans="1:7" ht="12.75">
      <c r="A481" s="46"/>
      <c r="B481" s="46"/>
      <c r="D481" s="46"/>
      <c r="E481" s="51"/>
      <c r="F481" s="48"/>
      <c r="G481" s="49"/>
    </row>
    <row r="482" spans="1:7" ht="12.75">
      <c r="A482" s="46"/>
      <c r="B482" s="46"/>
      <c r="D482" s="46"/>
      <c r="E482" s="51"/>
      <c r="F482" s="48"/>
      <c r="G482" s="49"/>
    </row>
    <row r="483" spans="1:7" ht="12.75">
      <c r="A483" s="46"/>
      <c r="B483" s="46"/>
      <c r="D483" s="46"/>
      <c r="E483" s="51"/>
      <c r="F483" s="48"/>
      <c r="G483" s="49"/>
    </row>
    <row r="484" spans="1:7" ht="12.75">
      <c r="A484" s="46"/>
      <c r="B484" s="46"/>
      <c r="D484" s="46"/>
      <c r="E484" s="51"/>
      <c r="F484" s="48"/>
      <c r="G484" s="49"/>
    </row>
    <row r="485" spans="1:7" ht="12.75">
      <c r="A485" s="46"/>
      <c r="B485" s="46"/>
      <c r="D485" s="46"/>
      <c r="E485" s="51"/>
      <c r="F485" s="48"/>
      <c r="G485" s="49"/>
    </row>
    <row r="486" spans="1:7" ht="12.75">
      <c r="A486" s="46"/>
      <c r="B486" s="46"/>
      <c r="D486" s="46"/>
      <c r="E486" s="51"/>
      <c r="F486" s="48"/>
      <c r="G486" s="49"/>
    </row>
    <row r="487" spans="1:7" ht="12.75">
      <c r="A487" s="46"/>
      <c r="B487" s="46"/>
      <c r="D487" s="46"/>
      <c r="E487" s="51"/>
      <c r="F487" s="48"/>
      <c r="G487" s="49"/>
    </row>
    <row r="488" spans="1:7" ht="12.75">
      <c r="A488" s="46"/>
      <c r="B488" s="46"/>
      <c r="D488" s="46"/>
      <c r="E488" s="51"/>
      <c r="F488" s="48"/>
      <c r="G488" s="49"/>
    </row>
    <row r="489" spans="1:7" ht="12.75">
      <c r="A489" s="46"/>
      <c r="B489" s="46"/>
      <c r="D489" s="46"/>
      <c r="E489" s="51"/>
      <c r="F489" s="48"/>
      <c r="G489" s="49"/>
    </row>
    <row r="490" spans="1:7" ht="12.75">
      <c r="A490" s="46"/>
      <c r="B490" s="46"/>
      <c r="D490" s="46"/>
      <c r="E490" s="51"/>
      <c r="F490" s="48"/>
      <c r="G490" s="49"/>
    </row>
    <row r="491" spans="1:7" ht="12.75">
      <c r="A491" s="46"/>
      <c r="B491" s="46"/>
      <c r="D491" s="46"/>
      <c r="E491" s="51"/>
      <c r="F491" s="48"/>
      <c r="G491" s="49"/>
    </row>
    <row r="492" spans="1:7" ht="12.75">
      <c r="A492" s="46"/>
      <c r="B492" s="46"/>
      <c r="D492" s="46"/>
      <c r="E492" s="51"/>
      <c r="F492" s="48"/>
      <c r="G492" s="49"/>
    </row>
    <row r="493" spans="1:7" ht="12.75">
      <c r="A493" s="46"/>
      <c r="B493" s="46"/>
      <c r="D493" s="46"/>
      <c r="E493" s="51"/>
      <c r="F493" s="48"/>
      <c r="G493" s="49"/>
    </row>
    <row r="494" spans="1:7" ht="12.75">
      <c r="A494" s="46"/>
      <c r="B494" s="46"/>
      <c r="D494" s="46"/>
      <c r="E494" s="51"/>
      <c r="F494" s="48"/>
      <c r="G494" s="49"/>
    </row>
    <row r="495" spans="1:7" ht="12.75">
      <c r="A495" s="46"/>
      <c r="B495" s="46"/>
      <c r="D495" s="46"/>
      <c r="E495" s="51"/>
      <c r="F495" s="48"/>
      <c r="G495" s="49"/>
    </row>
    <row r="496" spans="1:7" ht="12.75">
      <c r="A496" s="46"/>
      <c r="B496" s="46"/>
      <c r="D496" s="46"/>
      <c r="E496" s="51"/>
      <c r="F496" s="48"/>
      <c r="G496" s="49"/>
    </row>
    <row r="497" spans="1:7" ht="12.75">
      <c r="A497" s="46"/>
      <c r="B497" s="46"/>
      <c r="D497" s="46"/>
      <c r="E497" s="51"/>
      <c r="F497" s="48"/>
      <c r="G497" s="49"/>
    </row>
    <row r="498" spans="1:7" ht="12.75">
      <c r="A498" s="46"/>
      <c r="B498" s="46"/>
      <c r="D498" s="46"/>
      <c r="E498" s="51"/>
      <c r="F498" s="48"/>
      <c r="G498" s="49"/>
    </row>
    <row r="499" spans="1:7" ht="12.75">
      <c r="A499" s="46"/>
      <c r="B499" s="46"/>
      <c r="D499" s="46"/>
      <c r="E499" s="51"/>
      <c r="F499" s="48"/>
      <c r="G499" s="49"/>
    </row>
    <row r="500" spans="1:7" ht="12.75">
      <c r="A500" s="46"/>
      <c r="B500" s="46"/>
      <c r="D500" s="46"/>
      <c r="E500" s="51"/>
      <c r="F500" s="48"/>
      <c r="G500" s="49"/>
    </row>
    <row r="501" spans="1:7" ht="12.75">
      <c r="A501" s="46"/>
      <c r="B501" s="46"/>
      <c r="D501" s="46"/>
      <c r="E501" s="51"/>
      <c r="F501" s="48"/>
      <c r="G501" s="49"/>
    </row>
    <row r="502" spans="1:7" ht="12.75">
      <c r="A502" s="46"/>
      <c r="B502" s="46"/>
      <c r="D502" s="46"/>
      <c r="E502" s="51"/>
      <c r="F502" s="48"/>
      <c r="G502" s="49"/>
    </row>
    <row r="503" spans="1:7" ht="12.75">
      <c r="A503" s="46"/>
      <c r="B503" s="46"/>
      <c r="D503" s="46"/>
      <c r="E503" s="51"/>
      <c r="F503" s="48"/>
      <c r="G503" s="49"/>
    </row>
    <row r="504" spans="1:7" ht="12.75">
      <c r="A504" s="46"/>
      <c r="B504" s="46"/>
      <c r="D504" s="46"/>
      <c r="E504" s="51"/>
      <c r="F504" s="48"/>
      <c r="G504" s="49"/>
    </row>
    <row r="505" spans="1:7" ht="12.75">
      <c r="A505" s="46"/>
      <c r="B505" s="46"/>
      <c r="D505" s="46"/>
      <c r="E505" s="51"/>
      <c r="F505" s="48"/>
      <c r="G505" s="49"/>
    </row>
    <row r="506" spans="1:7" ht="12.75">
      <c r="A506" s="46"/>
      <c r="B506" s="46"/>
      <c r="D506" s="46"/>
      <c r="E506" s="51"/>
      <c r="F506" s="48"/>
      <c r="G506" s="49"/>
    </row>
    <row r="507" spans="1:7" ht="12.75">
      <c r="A507" s="46"/>
      <c r="B507" s="46"/>
      <c r="D507" s="46"/>
      <c r="E507" s="51"/>
      <c r="F507" s="48"/>
      <c r="G507" s="49"/>
    </row>
    <row r="508" spans="1:7" ht="12.75">
      <c r="A508" s="46"/>
      <c r="B508" s="46"/>
      <c r="D508" s="46"/>
      <c r="E508" s="51"/>
      <c r="F508" s="48"/>
      <c r="G508" s="49"/>
    </row>
    <row r="509" spans="1:7" ht="12.75">
      <c r="A509" s="46"/>
      <c r="B509" s="46"/>
      <c r="D509" s="46"/>
      <c r="E509" s="51"/>
      <c r="F509" s="48"/>
      <c r="G509" s="49"/>
    </row>
    <row r="510" spans="1:7" ht="12.75">
      <c r="A510" s="46"/>
      <c r="B510" s="46"/>
      <c r="D510" s="46"/>
      <c r="E510" s="51"/>
      <c r="F510" s="48"/>
      <c r="G510" s="49"/>
    </row>
    <row r="511" spans="1:7" ht="12.75">
      <c r="A511" s="46"/>
      <c r="B511" s="46"/>
      <c r="D511" s="46"/>
      <c r="E511" s="51"/>
      <c r="F511" s="48"/>
      <c r="G511" s="49"/>
    </row>
    <row r="512" spans="1:7" ht="12.75">
      <c r="A512" s="46"/>
      <c r="B512" s="46"/>
      <c r="D512" s="46"/>
      <c r="E512" s="51"/>
      <c r="F512" s="48"/>
      <c r="G512" s="49"/>
    </row>
    <row r="513" spans="1:7" ht="12.75">
      <c r="A513" s="46"/>
      <c r="B513" s="46"/>
      <c r="D513" s="46"/>
      <c r="E513" s="51"/>
      <c r="F513" s="48"/>
      <c r="G513" s="49"/>
    </row>
    <row r="514" spans="1:7" ht="12.75">
      <c r="A514" s="46"/>
      <c r="B514" s="46"/>
      <c r="D514" s="46"/>
      <c r="E514" s="51"/>
      <c r="F514" s="48"/>
      <c r="G514" s="49"/>
    </row>
    <row r="515" spans="1:7" ht="12.75">
      <c r="A515" s="46"/>
      <c r="B515" s="46"/>
      <c r="D515" s="46"/>
      <c r="E515" s="51"/>
      <c r="F515" s="48"/>
      <c r="G515" s="49"/>
    </row>
    <row r="516" spans="1:7" ht="12.75">
      <c r="A516" s="46"/>
      <c r="B516" s="46"/>
      <c r="D516" s="46"/>
      <c r="E516" s="51"/>
      <c r="F516" s="48"/>
      <c r="G516" s="49"/>
    </row>
    <row r="517" spans="1:7" ht="12.75">
      <c r="A517" s="46"/>
      <c r="B517" s="46"/>
      <c r="D517" s="46"/>
      <c r="E517" s="51"/>
      <c r="F517" s="48"/>
      <c r="G517" s="49"/>
    </row>
    <row r="518" spans="1:7" ht="12.75">
      <c r="A518" s="46"/>
      <c r="B518" s="46"/>
      <c r="D518" s="46"/>
      <c r="E518" s="51"/>
      <c r="F518" s="48"/>
      <c r="G518" s="49"/>
    </row>
    <row r="519" spans="1:7" ht="12.75">
      <c r="A519" s="46"/>
      <c r="B519" s="46"/>
      <c r="D519" s="46"/>
      <c r="E519" s="51"/>
      <c r="F519" s="48"/>
      <c r="G519" s="49"/>
    </row>
    <row r="520" spans="1:7" ht="12.75">
      <c r="A520" s="46"/>
      <c r="B520" s="46"/>
      <c r="D520" s="46"/>
      <c r="E520" s="51"/>
      <c r="F520" s="48"/>
      <c r="G520" s="49"/>
    </row>
    <row r="521" spans="1:7" ht="12.75">
      <c r="A521" s="46"/>
      <c r="B521" s="46"/>
      <c r="D521" s="46"/>
      <c r="E521" s="51"/>
      <c r="F521" s="48"/>
      <c r="G521" s="49"/>
    </row>
    <row r="522" spans="1:7" ht="12.75">
      <c r="A522" s="46"/>
      <c r="B522" s="46"/>
      <c r="D522" s="46"/>
      <c r="E522" s="51"/>
      <c r="F522" s="48"/>
      <c r="G522" s="49"/>
    </row>
    <row r="523" spans="1:7" ht="12.75">
      <c r="A523" s="46"/>
      <c r="B523" s="46"/>
      <c r="D523" s="46"/>
      <c r="E523" s="51"/>
      <c r="F523" s="48"/>
      <c r="G523" s="49"/>
    </row>
    <row r="524" spans="1:7" ht="12.75">
      <c r="A524" s="46"/>
      <c r="B524" s="46"/>
      <c r="D524" s="46"/>
      <c r="E524" s="51"/>
      <c r="F524" s="48"/>
      <c r="G524" s="49"/>
    </row>
    <row r="525" spans="1:7" ht="12.75">
      <c r="A525" s="46"/>
      <c r="B525" s="46"/>
      <c r="D525" s="46"/>
      <c r="E525" s="51"/>
      <c r="F525" s="48"/>
      <c r="G525" s="49"/>
    </row>
    <row r="526" spans="1:7" ht="12.75">
      <c r="A526" s="46"/>
      <c r="B526" s="46"/>
      <c r="D526" s="46"/>
      <c r="E526" s="51"/>
      <c r="F526" s="48"/>
      <c r="G526" s="49"/>
    </row>
    <row r="527" spans="1:7" ht="12.75">
      <c r="A527" s="46"/>
      <c r="B527" s="46"/>
      <c r="D527" s="46"/>
      <c r="E527" s="51"/>
      <c r="F527" s="48"/>
      <c r="G527" s="49"/>
    </row>
    <row r="528" spans="1:7" ht="12.75">
      <c r="A528" s="46"/>
      <c r="B528" s="46"/>
      <c r="D528" s="46"/>
      <c r="E528" s="51"/>
      <c r="F528" s="48"/>
      <c r="G528" s="49"/>
    </row>
    <row r="529" spans="1:7" ht="12.75">
      <c r="A529" s="46"/>
      <c r="B529" s="46"/>
      <c r="D529" s="46"/>
      <c r="E529" s="51"/>
      <c r="F529" s="48"/>
      <c r="G529" s="49"/>
    </row>
    <row r="530" spans="1:7" ht="12.75">
      <c r="A530" s="46"/>
      <c r="B530" s="46"/>
      <c r="D530" s="46"/>
      <c r="E530" s="51"/>
      <c r="F530" s="48"/>
      <c r="G530" s="49"/>
    </row>
    <row r="531" spans="1:7" ht="12.75">
      <c r="A531" s="46"/>
      <c r="B531" s="46"/>
      <c r="D531" s="46"/>
      <c r="E531" s="51"/>
      <c r="F531" s="48"/>
      <c r="G531" s="49"/>
    </row>
    <row r="532" spans="1:7" ht="12.75">
      <c r="A532" s="46"/>
      <c r="B532" s="46"/>
      <c r="D532" s="46"/>
      <c r="E532" s="51"/>
      <c r="F532" s="48"/>
      <c r="G532" s="49"/>
    </row>
    <row r="533" spans="1:7" ht="12.75">
      <c r="A533" s="46"/>
      <c r="B533" s="46"/>
      <c r="D533" s="46"/>
      <c r="E533" s="51"/>
      <c r="F533" s="48"/>
      <c r="G533" s="49"/>
    </row>
    <row r="534" spans="1:7" ht="12.75">
      <c r="A534" s="46"/>
      <c r="B534" s="46"/>
      <c r="D534" s="46"/>
      <c r="E534" s="51"/>
      <c r="F534" s="48"/>
      <c r="G534" s="49"/>
    </row>
    <row r="535" spans="1:7" ht="12.75">
      <c r="A535" s="46"/>
      <c r="B535" s="46"/>
      <c r="D535" s="46"/>
      <c r="E535" s="51"/>
      <c r="F535" s="48"/>
      <c r="G535" s="49"/>
    </row>
    <row r="536" spans="1:7" ht="12.75">
      <c r="A536" s="46"/>
      <c r="B536" s="46"/>
      <c r="D536" s="46"/>
      <c r="E536" s="51"/>
      <c r="F536" s="48"/>
      <c r="G536" s="49"/>
    </row>
    <row r="537" spans="1:7" ht="12.75">
      <c r="A537" s="46"/>
      <c r="B537" s="46"/>
      <c r="D537" s="46"/>
      <c r="E537" s="51"/>
      <c r="F537" s="48"/>
      <c r="G537" s="49"/>
    </row>
    <row r="538" spans="1:7" ht="12.75">
      <c r="A538" s="46"/>
      <c r="B538" s="46"/>
      <c r="D538" s="46"/>
      <c r="E538" s="51"/>
      <c r="F538" s="48"/>
      <c r="G538" s="49"/>
    </row>
    <row r="539" spans="1:7" ht="12.75">
      <c r="A539" s="46"/>
      <c r="B539" s="46"/>
      <c r="D539" s="46"/>
      <c r="E539" s="51"/>
      <c r="F539" s="48"/>
      <c r="G539" s="49"/>
    </row>
    <row r="540" spans="1:7" ht="12.75">
      <c r="A540" s="46"/>
      <c r="B540" s="46"/>
      <c r="D540" s="46"/>
      <c r="E540" s="51"/>
      <c r="F540" s="48"/>
      <c r="G540" s="49"/>
    </row>
    <row r="541" spans="1:7" ht="12.75">
      <c r="A541" s="46"/>
      <c r="B541" s="46"/>
      <c r="D541" s="46"/>
      <c r="E541" s="51"/>
      <c r="F541" s="48"/>
      <c r="G541" s="49"/>
    </row>
    <row r="542" spans="1:7" ht="12.75">
      <c r="A542" s="46"/>
      <c r="B542" s="46"/>
      <c r="D542" s="46"/>
      <c r="E542" s="51"/>
      <c r="F542" s="48"/>
      <c r="G542" s="49"/>
    </row>
    <row r="543" spans="1:7" ht="12.75">
      <c r="A543" s="46"/>
      <c r="B543" s="46"/>
      <c r="D543" s="46"/>
      <c r="E543" s="51"/>
      <c r="F543" s="48"/>
      <c r="G543" s="49"/>
    </row>
    <row r="544" spans="1:7" ht="12.75">
      <c r="A544" s="46"/>
      <c r="B544" s="46"/>
      <c r="D544" s="46"/>
      <c r="E544" s="51"/>
      <c r="F544" s="48"/>
      <c r="G544" s="49"/>
    </row>
    <row r="545" spans="1:7" ht="12.75">
      <c r="A545" s="46"/>
      <c r="B545" s="46"/>
      <c r="D545" s="46"/>
      <c r="E545" s="51"/>
      <c r="F545" s="48"/>
      <c r="G545" s="49"/>
    </row>
    <row r="546" spans="1:7" ht="12.75">
      <c r="A546" s="46"/>
      <c r="B546" s="46"/>
      <c r="D546" s="46"/>
      <c r="E546" s="51"/>
      <c r="F546" s="48"/>
      <c r="G546" s="49"/>
    </row>
    <row r="547" spans="1:7" ht="12.75">
      <c r="A547" s="46"/>
      <c r="B547" s="46"/>
      <c r="D547" s="46"/>
      <c r="E547" s="51"/>
      <c r="F547" s="48"/>
      <c r="G547" s="49"/>
    </row>
    <row r="548" spans="1:7" ht="12.75">
      <c r="A548" s="46"/>
      <c r="B548" s="46"/>
      <c r="D548" s="46"/>
      <c r="E548" s="51"/>
      <c r="F548" s="48"/>
      <c r="G548" s="49"/>
    </row>
    <row r="549" spans="1:7" ht="12.75">
      <c r="A549" s="46"/>
      <c r="B549" s="46"/>
      <c r="D549" s="46"/>
      <c r="E549" s="51"/>
      <c r="F549" s="48"/>
      <c r="G549" s="49"/>
    </row>
    <row r="550" spans="1:7" ht="12.75">
      <c r="A550" s="46"/>
      <c r="B550" s="46"/>
      <c r="D550" s="46"/>
      <c r="E550" s="51"/>
      <c r="F550" s="48"/>
      <c r="G550" s="49"/>
    </row>
    <row r="551" spans="1:7" ht="12.75">
      <c r="A551" s="46"/>
      <c r="B551" s="46"/>
      <c r="D551" s="46"/>
      <c r="E551" s="51"/>
      <c r="F551" s="48"/>
      <c r="G551" s="49"/>
    </row>
    <row r="552" spans="1:7" ht="12.75">
      <c r="A552" s="46"/>
      <c r="B552" s="46"/>
      <c r="D552" s="46"/>
      <c r="E552" s="51"/>
      <c r="F552" s="48"/>
      <c r="G552" s="49"/>
    </row>
    <row r="553" spans="1:7" ht="12.75">
      <c r="A553" s="46"/>
      <c r="B553" s="46"/>
      <c r="D553" s="46"/>
      <c r="E553" s="51"/>
      <c r="F553" s="48"/>
      <c r="G553" s="49"/>
    </row>
    <row r="554" spans="1:7" ht="12.75">
      <c r="A554" s="46"/>
      <c r="B554" s="46"/>
      <c r="D554" s="46"/>
      <c r="E554" s="51"/>
      <c r="F554" s="48"/>
      <c r="G554" s="49"/>
    </row>
    <row r="555" spans="1:7" ht="12.75">
      <c r="A555" s="46"/>
      <c r="B555" s="46"/>
      <c r="D555" s="46"/>
      <c r="E555" s="51"/>
      <c r="F555" s="48"/>
      <c r="G555" s="49"/>
    </row>
    <row r="556" spans="1:7" ht="12.75">
      <c r="A556" s="46"/>
      <c r="B556" s="46"/>
      <c r="D556" s="46"/>
      <c r="E556" s="51"/>
      <c r="F556" s="48"/>
      <c r="G556" s="49"/>
    </row>
    <row r="557" spans="1:7" ht="12.75">
      <c r="A557" s="46"/>
      <c r="B557" s="46"/>
      <c r="D557" s="46"/>
      <c r="E557" s="51"/>
      <c r="F557" s="48"/>
      <c r="G557" s="49"/>
    </row>
    <row r="558" spans="1:7" ht="12.75">
      <c r="A558" s="46"/>
      <c r="B558" s="46"/>
      <c r="D558" s="46"/>
      <c r="E558" s="51"/>
      <c r="F558" s="48"/>
      <c r="G558" s="49"/>
    </row>
    <row r="559" spans="1:7" ht="12.75">
      <c r="A559" s="46"/>
      <c r="B559" s="46"/>
      <c r="D559" s="46"/>
      <c r="E559" s="51"/>
      <c r="F559" s="48"/>
      <c r="G559" s="49"/>
    </row>
    <row r="560" spans="1:7" ht="12.75">
      <c r="A560" s="46"/>
      <c r="B560" s="46"/>
      <c r="D560" s="46"/>
      <c r="E560" s="51"/>
      <c r="F560" s="48"/>
      <c r="G560" s="49"/>
    </row>
    <row r="561" spans="1:7" ht="12.75">
      <c r="A561" s="46"/>
      <c r="B561" s="46"/>
      <c r="D561" s="46"/>
      <c r="E561" s="51"/>
      <c r="F561" s="48"/>
      <c r="G561" s="49"/>
    </row>
    <row r="562" spans="1:7" ht="12.75">
      <c r="A562" s="46"/>
      <c r="B562" s="46"/>
      <c r="D562" s="46"/>
      <c r="E562" s="51"/>
      <c r="F562" s="48"/>
      <c r="G562" s="49"/>
    </row>
    <row r="563" spans="1:7" ht="12.75">
      <c r="A563" s="46"/>
      <c r="B563" s="46"/>
      <c r="D563" s="46"/>
      <c r="E563" s="51"/>
      <c r="F563" s="48"/>
      <c r="G563" s="49"/>
    </row>
    <row r="564" spans="1:7" ht="12.75">
      <c r="A564" s="46"/>
      <c r="B564" s="46"/>
      <c r="D564" s="46"/>
      <c r="E564" s="51"/>
      <c r="F564" s="48"/>
      <c r="G564" s="49"/>
    </row>
    <row r="565" spans="1:7" ht="12.75">
      <c r="A565" s="46"/>
      <c r="B565" s="46"/>
      <c r="D565" s="46"/>
      <c r="E565" s="51"/>
      <c r="F565" s="48"/>
      <c r="G565" s="49"/>
    </row>
    <row r="566" spans="1:7" ht="12.75">
      <c r="A566" s="46"/>
      <c r="B566" s="46"/>
      <c r="D566" s="46"/>
      <c r="E566" s="51"/>
      <c r="F566" s="48"/>
      <c r="G566" s="49"/>
    </row>
    <row r="567" spans="1:7" ht="12.75">
      <c r="A567" s="46"/>
      <c r="B567" s="46"/>
      <c r="D567" s="46"/>
      <c r="E567" s="51"/>
      <c r="F567" s="48"/>
      <c r="G567" s="49"/>
    </row>
    <row r="568" spans="1:7" ht="12.75">
      <c r="A568" s="46"/>
      <c r="B568" s="46"/>
      <c r="D568" s="46"/>
      <c r="E568" s="51"/>
      <c r="F568" s="48"/>
      <c r="G568" s="49"/>
    </row>
    <row r="569" spans="1:7" ht="12.75">
      <c r="A569" s="46"/>
      <c r="B569" s="46"/>
      <c r="D569" s="46"/>
      <c r="E569" s="51"/>
      <c r="F569" s="48"/>
      <c r="G569" s="49"/>
    </row>
    <row r="570" spans="1:7" ht="12.75">
      <c r="A570" s="46"/>
      <c r="B570" s="46"/>
      <c r="D570" s="46"/>
      <c r="E570" s="51"/>
      <c r="F570" s="48"/>
      <c r="G570" s="49"/>
    </row>
    <row r="571" spans="1:7" ht="12.75">
      <c r="A571" s="46"/>
      <c r="B571" s="46"/>
      <c r="D571" s="46"/>
      <c r="E571" s="51"/>
      <c r="F571" s="48"/>
      <c r="G571" s="49"/>
    </row>
    <row r="572" spans="1:7" ht="12.75">
      <c r="A572" s="46"/>
      <c r="B572" s="46"/>
      <c r="D572" s="46"/>
      <c r="E572" s="51"/>
      <c r="F572" s="48"/>
      <c r="G572" s="49"/>
    </row>
    <row r="573" spans="1:7" ht="12.75">
      <c r="A573" s="46"/>
      <c r="B573" s="46"/>
      <c r="D573" s="46"/>
      <c r="E573" s="51"/>
      <c r="F573" s="48"/>
      <c r="G573" s="49"/>
    </row>
    <row r="574" spans="1:7" ht="12.75">
      <c r="A574" s="46"/>
      <c r="B574" s="46"/>
      <c r="D574" s="46"/>
      <c r="E574" s="51"/>
      <c r="F574" s="48"/>
      <c r="G574" s="49"/>
    </row>
    <row r="575" spans="1:7" ht="12.75">
      <c r="A575" s="46"/>
      <c r="B575" s="46"/>
      <c r="D575" s="46"/>
      <c r="E575" s="51"/>
      <c r="F575" s="48"/>
      <c r="G575" s="49"/>
    </row>
    <row r="576" spans="1:7" ht="12.75">
      <c r="A576" s="46"/>
      <c r="B576" s="46"/>
      <c r="D576" s="46"/>
      <c r="E576" s="51"/>
      <c r="F576" s="48"/>
      <c r="G576" s="49"/>
    </row>
    <row r="577" spans="1:7" ht="12.75">
      <c r="A577" s="46"/>
      <c r="B577" s="46"/>
      <c r="D577" s="46"/>
      <c r="E577" s="51"/>
      <c r="F577" s="48"/>
      <c r="G577" s="49"/>
    </row>
    <row r="578" spans="1:7" ht="12.75">
      <c r="A578" s="46"/>
      <c r="B578" s="46"/>
      <c r="D578" s="46"/>
      <c r="E578" s="51"/>
      <c r="F578" s="48"/>
      <c r="G578" s="49"/>
    </row>
    <row r="579" spans="1:7" ht="12.75">
      <c r="A579" s="46"/>
      <c r="B579" s="46"/>
      <c r="D579" s="46"/>
      <c r="E579" s="51"/>
      <c r="F579" s="48"/>
      <c r="G579" s="49"/>
    </row>
    <row r="580" spans="1:7" ht="12.75">
      <c r="A580" s="46"/>
      <c r="B580" s="46"/>
      <c r="D580" s="46"/>
      <c r="E580" s="51"/>
      <c r="F580" s="48"/>
      <c r="G580" s="49"/>
    </row>
    <row r="581" spans="1:7" ht="12.75">
      <c r="A581" s="46"/>
      <c r="B581" s="46"/>
      <c r="D581" s="46"/>
      <c r="E581" s="51"/>
      <c r="F581" s="48"/>
      <c r="G581" s="49"/>
    </row>
    <row r="582" spans="1:7" ht="12.75">
      <c r="A582" s="46"/>
      <c r="B582" s="46"/>
      <c r="D582" s="46"/>
      <c r="E582" s="51"/>
      <c r="F582" s="48"/>
      <c r="G582" s="49"/>
    </row>
    <row r="583" spans="1:7" ht="12.75">
      <c r="A583" s="46"/>
      <c r="B583" s="46"/>
      <c r="D583" s="46"/>
      <c r="E583" s="51"/>
      <c r="F583" s="48"/>
      <c r="G583" s="49"/>
    </row>
    <row r="584" spans="1:7" ht="12.75">
      <c r="A584" s="46"/>
      <c r="B584" s="46"/>
      <c r="D584" s="46"/>
      <c r="E584" s="51"/>
      <c r="F584" s="48"/>
      <c r="G584" s="49"/>
    </row>
    <row r="585" spans="1:7" ht="12.75">
      <c r="A585" s="46"/>
      <c r="B585" s="46"/>
      <c r="D585" s="46"/>
      <c r="E585" s="51"/>
      <c r="F585" s="48"/>
      <c r="G585" s="49"/>
    </row>
    <row r="586" spans="1:7" ht="12.75">
      <c r="A586" s="46"/>
      <c r="B586" s="46"/>
      <c r="D586" s="46"/>
      <c r="E586" s="51"/>
      <c r="F586" s="48"/>
      <c r="G586" s="49"/>
    </row>
    <row r="587" spans="1:7" ht="12.75">
      <c r="A587" s="46"/>
      <c r="B587" s="46"/>
      <c r="D587" s="46"/>
      <c r="E587" s="51"/>
      <c r="F587" s="48"/>
      <c r="G587" s="49"/>
    </row>
    <row r="588" spans="1:7" ht="12.75">
      <c r="A588" s="46"/>
      <c r="B588" s="46"/>
      <c r="D588" s="46"/>
      <c r="E588" s="51"/>
      <c r="F588" s="48"/>
      <c r="G588" s="49"/>
    </row>
    <row r="589" spans="1:7" ht="12.75">
      <c r="A589" s="46"/>
      <c r="B589" s="46"/>
      <c r="D589" s="46"/>
      <c r="E589" s="51"/>
      <c r="F589" s="48"/>
      <c r="G589" s="49"/>
    </row>
    <row r="590" spans="1:7" ht="12.75">
      <c r="A590" s="46"/>
      <c r="B590" s="46"/>
      <c r="D590" s="46"/>
      <c r="E590" s="51"/>
      <c r="F590" s="48"/>
      <c r="G590" s="49"/>
    </row>
    <row r="591" spans="1:7" ht="12.75">
      <c r="A591" s="46"/>
      <c r="B591" s="46"/>
      <c r="D591" s="46"/>
      <c r="E591" s="51"/>
      <c r="F591" s="48"/>
      <c r="G591" s="49"/>
    </row>
    <row r="592" spans="1:7" ht="12.75">
      <c r="A592" s="46"/>
      <c r="B592" s="46"/>
      <c r="D592" s="46"/>
      <c r="E592" s="51"/>
      <c r="F592" s="48"/>
      <c r="G592" s="49"/>
    </row>
    <row r="593" spans="1:7" ht="12.75">
      <c r="A593" s="46"/>
      <c r="B593" s="46"/>
      <c r="D593" s="46"/>
      <c r="E593" s="51"/>
      <c r="F593" s="48"/>
      <c r="G593" s="49"/>
    </row>
    <row r="594" spans="1:7" ht="12.75">
      <c r="A594" s="46"/>
      <c r="B594" s="46"/>
      <c r="D594" s="46"/>
      <c r="E594" s="51"/>
      <c r="F594" s="48"/>
      <c r="G594" s="49"/>
    </row>
    <row r="595" spans="1:7" ht="12.75">
      <c r="A595" s="46"/>
      <c r="B595" s="46"/>
      <c r="D595" s="46"/>
      <c r="E595" s="51"/>
      <c r="F595" s="48"/>
      <c r="G595" s="49"/>
    </row>
    <row r="596" spans="1:7" ht="12.75">
      <c r="A596" s="46"/>
      <c r="B596" s="46"/>
      <c r="D596" s="46"/>
      <c r="E596" s="51"/>
      <c r="F596" s="48"/>
      <c r="G596" s="49"/>
    </row>
    <row r="597" spans="1:7" ht="12.75">
      <c r="A597" s="46"/>
      <c r="B597" s="46"/>
      <c r="D597" s="46"/>
      <c r="E597" s="51"/>
      <c r="F597" s="48"/>
      <c r="G597" s="49"/>
    </row>
    <row r="598" spans="1:7" ht="12.75">
      <c r="A598" s="46"/>
      <c r="B598" s="46"/>
      <c r="D598" s="46"/>
      <c r="E598" s="51"/>
      <c r="F598" s="48"/>
      <c r="G598" s="49"/>
    </row>
    <row r="599" spans="1:7" ht="12.75">
      <c r="A599" s="46"/>
      <c r="B599" s="46"/>
      <c r="D599" s="46"/>
      <c r="E599" s="51"/>
      <c r="F599" s="48"/>
      <c r="G599" s="49"/>
    </row>
    <row r="600" spans="1:7" ht="12.75">
      <c r="A600" s="46"/>
      <c r="B600" s="46"/>
      <c r="D600" s="46"/>
      <c r="E600" s="51"/>
      <c r="F600" s="48"/>
      <c r="G600" s="49"/>
    </row>
    <row r="601" spans="1:7" ht="12.75">
      <c r="A601" s="46"/>
      <c r="B601" s="46"/>
      <c r="D601" s="46"/>
      <c r="E601" s="51"/>
      <c r="F601" s="48"/>
      <c r="G601" s="49"/>
    </row>
    <row r="602" spans="1:7" ht="12.75">
      <c r="A602" s="46"/>
      <c r="B602" s="46"/>
      <c r="D602" s="46"/>
      <c r="E602" s="51"/>
      <c r="F602" s="48"/>
      <c r="G602" s="49"/>
    </row>
    <row r="603" spans="1:7" ht="12.75">
      <c r="A603" s="46"/>
      <c r="B603" s="46"/>
      <c r="D603" s="46"/>
      <c r="E603" s="51"/>
      <c r="F603" s="48"/>
      <c r="G603" s="49"/>
    </row>
    <row r="604" spans="1:7" ht="12.75">
      <c r="A604" s="46"/>
      <c r="B604" s="46"/>
      <c r="D604" s="46"/>
      <c r="E604" s="51"/>
      <c r="F604" s="48"/>
      <c r="G604" s="49"/>
    </row>
    <row r="605" spans="1:7" ht="12.75">
      <c r="A605" s="46"/>
      <c r="B605" s="46"/>
      <c r="D605" s="46"/>
      <c r="E605" s="51"/>
      <c r="F605" s="48"/>
      <c r="G605" s="49"/>
    </row>
    <row r="606" spans="1:7" ht="12.75">
      <c r="A606" s="46"/>
      <c r="B606" s="46"/>
      <c r="D606" s="46"/>
      <c r="E606" s="51"/>
      <c r="F606" s="48"/>
      <c r="G606" s="49"/>
    </row>
    <row r="607" spans="1:7" ht="12.75">
      <c r="A607" s="46"/>
      <c r="B607" s="46"/>
      <c r="D607" s="46"/>
      <c r="E607" s="51"/>
      <c r="F607" s="48"/>
      <c r="G607" s="49"/>
    </row>
    <row r="608" spans="1:7" ht="12.75">
      <c r="A608" s="46"/>
      <c r="B608" s="46"/>
      <c r="D608" s="46"/>
      <c r="E608" s="51"/>
      <c r="F608" s="48"/>
      <c r="G608" s="49"/>
    </row>
    <row r="609" spans="1:7" ht="12.75">
      <c r="A609" s="46"/>
      <c r="B609" s="46"/>
      <c r="D609" s="46"/>
      <c r="E609" s="51"/>
      <c r="F609" s="48"/>
      <c r="G609" s="49"/>
    </row>
    <row r="610" spans="1:7" ht="12.75">
      <c r="A610" s="46"/>
      <c r="B610" s="46"/>
      <c r="D610" s="46"/>
      <c r="E610" s="51"/>
      <c r="F610" s="48"/>
      <c r="G610" s="49"/>
    </row>
    <row r="611" spans="1:7" ht="12.75">
      <c r="A611" s="46"/>
      <c r="B611" s="46"/>
      <c r="D611" s="46"/>
      <c r="E611" s="51"/>
      <c r="F611" s="48"/>
      <c r="G611" s="49"/>
    </row>
    <row r="612" spans="1:7" ht="12.75">
      <c r="A612" s="46"/>
      <c r="B612" s="46"/>
      <c r="D612" s="46"/>
      <c r="E612" s="51"/>
      <c r="F612" s="48"/>
      <c r="G612" s="49"/>
    </row>
    <row r="613" spans="1:7" ht="12.75">
      <c r="A613" s="46"/>
      <c r="B613" s="46"/>
      <c r="D613" s="46"/>
      <c r="E613" s="51"/>
      <c r="F613" s="48"/>
      <c r="G613" s="49"/>
    </row>
    <row r="614" spans="1:7" ht="12.75">
      <c r="A614" s="46"/>
      <c r="B614" s="46"/>
      <c r="D614" s="46"/>
      <c r="E614" s="51"/>
      <c r="F614" s="48"/>
      <c r="G614" s="49"/>
    </row>
    <row r="615" spans="1:7" ht="12.75">
      <c r="A615" s="46"/>
      <c r="B615" s="46"/>
      <c r="D615" s="46"/>
      <c r="E615" s="51"/>
      <c r="F615" s="48"/>
      <c r="G615" s="49"/>
    </row>
    <row r="616" spans="1:7" ht="12.75">
      <c r="A616" s="46"/>
      <c r="B616" s="46"/>
      <c r="D616" s="46"/>
      <c r="E616" s="51"/>
      <c r="F616" s="48"/>
      <c r="G616" s="49"/>
    </row>
    <row r="617" spans="1:7" ht="12.75">
      <c r="A617" s="46"/>
      <c r="B617" s="46"/>
      <c r="D617" s="46"/>
      <c r="E617" s="51"/>
      <c r="F617" s="48"/>
      <c r="G617" s="49"/>
    </row>
    <row r="618" spans="1:7" ht="12.75">
      <c r="A618" s="46"/>
      <c r="B618" s="46"/>
      <c r="D618" s="46"/>
      <c r="E618" s="51"/>
      <c r="F618" s="48"/>
      <c r="G618" s="49"/>
    </row>
    <row r="619" spans="1:7" ht="12.75">
      <c r="A619" s="46"/>
      <c r="B619" s="46"/>
      <c r="D619" s="46"/>
      <c r="E619" s="51"/>
      <c r="F619" s="48"/>
      <c r="G619" s="49"/>
    </row>
    <row r="620" spans="1:7" ht="12.75">
      <c r="A620" s="46"/>
      <c r="B620" s="46"/>
      <c r="D620" s="46"/>
      <c r="E620" s="51"/>
      <c r="F620" s="48"/>
      <c r="G620" s="49"/>
    </row>
    <row r="621" spans="1:7" ht="12.75">
      <c r="A621" s="46"/>
      <c r="B621" s="46"/>
      <c r="D621" s="46"/>
      <c r="E621" s="51"/>
      <c r="F621" s="48"/>
      <c r="G621" s="49"/>
    </row>
    <row r="622" spans="1:7" ht="12.75">
      <c r="A622" s="46"/>
      <c r="B622" s="46"/>
      <c r="D622" s="46"/>
      <c r="E622" s="51"/>
      <c r="F622" s="48"/>
      <c r="G622" s="49"/>
    </row>
    <row r="623" spans="1:7" ht="12.75">
      <c r="A623" s="46"/>
      <c r="B623" s="46"/>
      <c r="D623" s="46"/>
      <c r="E623" s="51"/>
      <c r="F623" s="48"/>
      <c r="G623" s="49"/>
    </row>
    <row r="624" spans="1:7" ht="12.75">
      <c r="A624" s="46"/>
      <c r="B624" s="46"/>
      <c r="D624" s="46"/>
      <c r="E624" s="51"/>
      <c r="F624" s="48"/>
      <c r="G624" s="49"/>
    </row>
    <row r="625" spans="1:7" ht="12.75">
      <c r="A625" s="46"/>
      <c r="B625" s="46"/>
      <c r="D625" s="46"/>
      <c r="E625" s="51"/>
      <c r="F625" s="48"/>
      <c r="G625" s="49"/>
    </row>
    <row r="626" spans="1:7" ht="12.75">
      <c r="A626" s="46"/>
      <c r="B626" s="46"/>
      <c r="D626" s="46"/>
      <c r="E626" s="51"/>
      <c r="F626" s="48"/>
      <c r="G626" s="49"/>
    </row>
    <row r="627" spans="1:7" ht="12.75">
      <c r="A627" s="46"/>
      <c r="B627" s="46"/>
      <c r="D627" s="46"/>
      <c r="E627" s="51"/>
      <c r="F627" s="48"/>
      <c r="G627" s="49"/>
    </row>
    <row r="628" spans="1:7" ht="12.75">
      <c r="A628" s="46"/>
      <c r="B628" s="46"/>
      <c r="D628" s="46"/>
      <c r="E628" s="51"/>
      <c r="F628" s="48"/>
      <c r="G628" s="49"/>
    </row>
    <row r="629" spans="1:7" ht="12.75">
      <c r="A629" s="46"/>
      <c r="B629" s="46"/>
      <c r="D629" s="46"/>
      <c r="E629" s="51"/>
      <c r="F629" s="48"/>
      <c r="G629" s="49"/>
    </row>
    <row r="630" spans="1:7" ht="12.75">
      <c r="A630" s="46"/>
      <c r="B630" s="46"/>
      <c r="D630" s="46"/>
      <c r="E630" s="51"/>
      <c r="F630" s="48"/>
      <c r="G630" s="49"/>
    </row>
    <row r="631" spans="1:7" ht="12.75">
      <c r="A631" s="46"/>
      <c r="B631" s="46"/>
      <c r="D631" s="46"/>
      <c r="E631" s="51"/>
      <c r="F631" s="48"/>
      <c r="G631" s="49"/>
    </row>
    <row r="632" spans="1:7" ht="12.75">
      <c r="A632" s="46"/>
      <c r="B632" s="46"/>
      <c r="D632" s="46"/>
      <c r="E632" s="51"/>
      <c r="F632" s="48"/>
      <c r="G632" s="49"/>
    </row>
    <row r="633" spans="1:7" ht="12.75">
      <c r="A633" s="46"/>
      <c r="B633" s="46"/>
      <c r="D633" s="46"/>
      <c r="E633" s="51"/>
      <c r="F633" s="48"/>
      <c r="G633" s="49"/>
    </row>
    <row r="634" spans="1:7" ht="12.75">
      <c r="A634" s="46"/>
      <c r="B634" s="46"/>
      <c r="D634" s="46"/>
      <c r="E634" s="51"/>
      <c r="F634" s="48"/>
      <c r="G634" s="49"/>
    </row>
    <row r="635" spans="1:7" ht="12.75">
      <c r="A635" s="46"/>
      <c r="B635" s="46"/>
      <c r="D635" s="46"/>
      <c r="E635" s="51"/>
      <c r="F635" s="48"/>
      <c r="G635" s="49"/>
    </row>
    <row r="636" spans="1:7" ht="12.75">
      <c r="A636" s="46"/>
      <c r="B636" s="46"/>
      <c r="D636" s="46"/>
      <c r="E636" s="51"/>
      <c r="F636" s="48"/>
      <c r="G636" s="49"/>
    </row>
    <row r="637" spans="1:7" ht="12.75">
      <c r="A637" s="46"/>
      <c r="B637" s="46"/>
      <c r="D637" s="46"/>
      <c r="E637" s="51"/>
      <c r="F637" s="48"/>
      <c r="G637" s="49"/>
    </row>
    <row r="638" spans="1:7" ht="12.75">
      <c r="A638" s="46"/>
      <c r="B638" s="46"/>
      <c r="D638" s="46"/>
      <c r="E638" s="51"/>
      <c r="F638" s="48"/>
      <c r="G638" s="49"/>
    </row>
    <row r="639" spans="1:7" ht="12.75">
      <c r="A639" s="46"/>
      <c r="B639" s="46"/>
      <c r="D639" s="46"/>
      <c r="E639" s="51"/>
      <c r="F639" s="48"/>
      <c r="G639" s="49"/>
    </row>
    <row r="640" spans="1:7" ht="12.75">
      <c r="A640" s="46"/>
      <c r="B640" s="46"/>
      <c r="D640" s="46"/>
      <c r="E640" s="51"/>
      <c r="F640" s="48"/>
      <c r="G640" s="49"/>
    </row>
    <row r="641" spans="1:7" ht="12.75">
      <c r="A641" s="46"/>
      <c r="B641" s="46"/>
      <c r="D641" s="46"/>
      <c r="E641" s="51"/>
      <c r="F641" s="48"/>
      <c r="G641" s="49"/>
    </row>
    <row r="642" spans="1:7" ht="12.75">
      <c r="A642" s="46"/>
      <c r="B642" s="46"/>
      <c r="D642" s="46"/>
      <c r="E642" s="51"/>
      <c r="F642" s="48"/>
      <c r="G642" s="49"/>
    </row>
    <row r="643" spans="1:7" ht="12.75">
      <c r="A643" s="46"/>
      <c r="B643" s="46"/>
      <c r="D643" s="46"/>
      <c r="E643" s="51"/>
      <c r="F643" s="48"/>
      <c r="G643" s="49"/>
    </row>
    <row r="644" spans="1:7" ht="12.75">
      <c r="A644" s="46"/>
      <c r="B644" s="46"/>
      <c r="D644" s="46"/>
      <c r="E644" s="51"/>
      <c r="F644" s="48"/>
      <c r="G644" s="49"/>
    </row>
    <row r="645" spans="1:7" ht="12.75">
      <c r="A645" s="46"/>
      <c r="B645" s="46"/>
      <c r="D645" s="46"/>
      <c r="E645" s="51"/>
      <c r="F645" s="48"/>
      <c r="G645" s="49"/>
    </row>
    <row r="646" spans="1:7" ht="12.75">
      <c r="A646" s="46"/>
      <c r="B646" s="46"/>
      <c r="D646" s="46"/>
      <c r="E646" s="51"/>
      <c r="F646" s="48"/>
      <c r="G646" s="49"/>
    </row>
    <row r="647" spans="1:7" ht="12.75">
      <c r="A647" s="46"/>
      <c r="B647" s="46"/>
      <c r="D647" s="46"/>
      <c r="E647" s="51"/>
      <c r="F647" s="48"/>
      <c r="G647" s="49"/>
    </row>
    <row r="648" spans="1:7" ht="12.75">
      <c r="A648" s="46"/>
      <c r="B648" s="46"/>
      <c r="D648" s="46"/>
      <c r="E648" s="51"/>
      <c r="F648" s="48"/>
      <c r="G648" s="49"/>
    </row>
    <row r="649" spans="1:7" ht="12.75">
      <c r="A649" s="46"/>
      <c r="B649" s="46"/>
      <c r="D649" s="46"/>
      <c r="E649" s="51"/>
      <c r="F649" s="48"/>
      <c r="G649" s="49"/>
    </row>
    <row r="650" spans="1:7" ht="12.75">
      <c r="A650" s="46"/>
      <c r="B650" s="46"/>
      <c r="D650" s="46"/>
      <c r="E650" s="51"/>
      <c r="F650" s="48"/>
      <c r="G650" s="49"/>
    </row>
    <row r="651" spans="1:7" ht="12.75">
      <c r="A651" s="46"/>
      <c r="B651" s="46"/>
      <c r="D651" s="46"/>
      <c r="E651" s="51"/>
      <c r="F651" s="48"/>
      <c r="G651" s="49"/>
    </row>
    <row r="652" spans="1:7" ht="12.75">
      <c r="A652" s="46"/>
      <c r="B652" s="46"/>
      <c r="D652" s="46"/>
      <c r="E652" s="51"/>
      <c r="F652" s="48"/>
      <c r="G652" s="49"/>
    </row>
    <row r="653" spans="1:7" ht="12.75">
      <c r="A653" s="46"/>
      <c r="B653" s="46"/>
      <c r="D653" s="46"/>
      <c r="E653" s="51"/>
      <c r="F653" s="48"/>
      <c r="G653" s="49"/>
    </row>
    <row r="654" spans="1:7" ht="12.75">
      <c r="A654" s="46"/>
      <c r="B654" s="46"/>
      <c r="D654" s="46"/>
      <c r="E654" s="51"/>
      <c r="F654" s="48"/>
      <c r="G654" s="49"/>
    </row>
    <row r="655" spans="1:7" ht="12.75">
      <c r="A655" s="46"/>
      <c r="B655" s="46"/>
      <c r="D655" s="46"/>
      <c r="E655" s="51"/>
      <c r="F655" s="48"/>
      <c r="G655" s="49"/>
    </row>
    <row r="656" spans="1:7" ht="12.75">
      <c r="A656" s="46"/>
      <c r="B656" s="46"/>
      <c r="D656" s="46"/>
      <c r="E656" s="51"/>
      <c r="F656" s="48"/>
      <c r="G656" s="49"/>
    </row>
    <row r="657" spans="1:7" ht="12.75">
      <c r="A657" s="46"/>
      <c r="B657" s="46"/>
      <c r="D657" s="46"/>
      <c r="E657" s="51"/>
      <c r="F657" s="48"/>
      <c r="G657" s="49"/>
    </row>
    <row r="658" spans="1:7" ht="12.75">
      <c r="A658" s="46"/>
      <c r="B658" s="46"/>
      <c r="D658" s="46"/>
      <c r="E658" s="51"/>
      <c r="F658" s="48"/>
      <c r="G658" s="49"/>
    </row>
    <row r="659" spans="1:7" ht="12.75">
      <c r="A659" s="46"/>
      <c r="B659" s="46"/>
      <c r="D659" s="46"/>
      <c r="E659" s="51"/>
      <c r="F659" s="48"/>
      <c r="G659" s="49"/>
    </row>
    <row r="660" spans="1:7" ht="12.75">
      <c r="A660" s="46"/>
      <c r="B660" s="46"/>
      <c r="D660" s="46"/>
      <c r="E660" s="51"/>
      <c r="F660" s="48"/>
      <c r="G660" s="49"/>
    </row>
    <row r="661" spans="1:7" ht="12.75">
      <c r="A661" s="46"/>
      <c r="B661" s="46"/>
      <c r="D661" s="46"/>
      <c r="E661" s="51"/>
      <c r="F661" s="48"/>
      <c r="G661" s="49"/>
    </row>
    <row r="662" spans="1:7" ht="12.75">
      <c r="A662" s="46"/>
      <c r="B662" s="46"/>
      <c r="D662" s="46"/>
      <c r="E662" s="51"/>
      <c r="F662" s="48"/>
      <c r="G662" s="49"/>
    </row>
    <row r="663" spans="1:7" ht="12.75">
      <c r="A663" s="46"/>
      <c r="B663" s="46"/>
      <c r="D663" s="46"/>
      <c r="E663" s="51"/>
      <c r="F663" s="48"/>
      <c r="G663" s="49"/>
    </row>
    <row r="664" spans="1:7" ht="12.75">
      <c r="A664" s="46"/>
      <c r="B664" s="46"/>
      <c r="D664" s="46"/>
      <c r="E664" s="51"/>
      <c r="F664" s="48"/>
      <c r="G664" s="49"/>
    </row>
    <row r="665" spans="1:7" ht="12.75">
      <c r="A665" s="46"/>
      <c r="B665" s="46"/>
      <c r="D665" s="46"/>
      <c r="E665" s="51"/>
      <c r="F665" s="48"/>
      <c r="G665" s="49"/>
    </row>
    <row r="666" spans="1:7" ht="12.75">
      <c r="A666" s="46"/>
      <c r="B666" s="46"/>
      <c r="D666" s="46"/>
      <c r="E666" s="51"/>
      <c r="F666" s="48"/>
      <c r="G666" s="49"/>
    </row>
    <row r="667" spans="1:7" ht="12.75">
      <c r="A667" s="46"/>
      <c r="B667" s="46"/>
      <c r="D667" s="46"/>
      <c r="E667" s="51"/>
      <c r="F667" s="48"/>
      <c r="G667" s="49"/>
    </row>
    <row r="668" spans="1:7" ht="12.75">
      <c r="A668" s="46"/>
      <c r="B668" s="46"/>
      <c r="D668" s="46"/>
      <c r="E668" s="51"/>
      <c r="F668" s="48"/>
      <c r="G668" s="49"/>
    </row>
    <row r="669" spans="1:7" ht="12.75">
      <c r="A669" s="46"/>
      <c r="B669" s="46"/>
      <c r="D669" s="46"/>
      <c r="E669" s="51"/>
      <c r="F669" s="48"/>
      <c r="G669" s="49"/>
    </row>
    <row r="670" spans="1:7" ht="12.75">
      <c r="A670" s="46"/>
      <c r="B670" s="46"/>
      <c r="D670" s="46"/>
      <c r="E670" s="51"/>
      <c r="F670" s="48"/>
      <c r="G670" s="49"/>
    </row>
    <row r="671" spans="1:7" ht="12.75">
      <c r="A671" s="46"/>
      <c r="B671" s="46"/>
      <c r="D671" s="46"/>
      <c r="E671" s="51"/>
      <c r="F671" s="48"/>
      <c r="G671" s="49"/>
    </row>
    <row r="672" spans="1:7" ht="12.75">
      <c r="A672" s="46"/>
      <c r="B672" s="46"/>
      <c r="D672" s="46"/>
      <c r="E672" s="51"/>
      <c r="F672" s="48"/>
      <c r="G672" s="49"/>
    </row>
    <row r="673" spans="1:7" ht="12.75">
      <c r="A673" s="46"/>
      <c r="B673" s="46"/>
      <c r="D673" s="46"/>
      <c r="E673" s="51"/>
      <c r="F673" s="48"/>
      <c r="G673" s="49"/>
    </row>
    <row r="674" spans="1:7" ht="12.75">
      <c r="A674" s="46"/>
      <c r="B674" s="46"/>
      <c r="D674" s="46"/>
      <c r="E674" s="51"/>
      <c r="F674" s="48"/>
      <c r="G674" s="49"/>
    </row>
    <row r="675" spans="1:7" ht="12.75">
      <c r="A675" s="46"/>
      <c r="B675" s="46"/>
      <c r="D675" s="46"/>
      <c r="E675" s="51"/>
      <c r="F675" s="48"/>
      <c r="G675" s="49"/>
    </row>
    <row r="676" spans="1:7" ht="12.75">
      <c r="A676" s="46"/>
      <c r="B676" s="46"/>
      <c r="D676" s="46"/>
      <c r="E676" s="51"/>
      <c r="F676" s="48"/>
      <c r="G676" s="49"/>
    </row>
    <row r="677" spans="1:7" ht="12.75">
      <c r="A677" s="46"/>
      <c r="B677" s="46"/>
      <c r="D677" s="46"/>
      <c r="E677" s="51"/>
      <c r="F677" s="48"/>
      <c r="G677" s="49"/>
    </row>
    <row r="678" spans="1:7" ht="12.75">
      <c r="A678" s="46"/>
      <c r="B678" s="46"/>
      <c r="D678" s="46"/>
      <c r="E678" s="51"/>
      <c r="F678" s="48"/>
      <c r="G678" s="49"/>
    </row>
    <row r="679" spans="1:7" ht="12.75">
      <c r="A679" s="46"/>
      <c r="B679" s="46"/>
      <c r="D679" s="46"/>
      <c r="E679" s="51"/>
      <c r="F679" s="48"/>
      <c r="G679" s="49"/>
    </row>
    <row r="680" spans="1:7" ht="12.75">
      <c r="A680" s="46"/>
      <c r="B680" s="46"/>
      <c r="D680" s="46"/>
      <c r="E680" s="51"/>
      <c r="F680" s="48"/>
      <c r="G680" s="49"/>
    </row>
    <row r="681" spans="1:7" ht="12.75">
      <c r="A681" s="46"/>
      <c r="B681" s="46"/>
      <c r="D681" s="46"/>
      <c r="E681" s="51"/>
      <c r="F681" s="48"/>
      <c r="G681" s="49"/>
    </row>
    <row r="682" spans="1:7" ht="12.75">
      <c r="A682" s="46"/>
      <c r="B682" s="46"/>
      <c r="D682" s="46"/>
      <c r="E682" s="51"/>
      <c r="F682" s="48"/>
      <c r="G682" s="49"/>
    </row>
    <row r="683" spans="1:7" ht="12.75">
      <c r="A683" s="46"/>
      <c r="B683" s="46"/>
      <c r="D683" s="46"/>
      <c r="E683" s="51"/>
      <c r="F683" s="48"/>
      <c r="G683" s="49"/>
    </row>
    <row r="684" spans="1:7" ht="12.75">
      <c r="A684" s="46"/>
      <c r="B684" s="46"/>
      <c r="D684" s="46"/>
      <c r="E684" s="51"/>
      <c r="F684" s="48"/>
      <c r="G684" s="49"/>
    </row>
    <row r="685" spans="1:7" ht="12.75">
      <c r="A685" s="46"/>
      <c r="B685" s="46"/>
      <c r="D685" s="46"/>
      <c r="E685" s="51"/>
      <c r="F685" s="48"/>
      <c r="G685" s="49"/>
    </row>
    <row r="686" spans="1:7" ht="12.75">
      <c r="A686" s="46"/>
      <c r="B686" s="46"/>
      <c r="D686" s="46"/>
      <c r="E686" s="51"/>
      <c r="F686" s="48"/>
      <c r="G686" s="49"/>
    </row>
    <row r="687" spans="1:7" ht="12.75">
      <c r="A687" s="46"/>
      <c r="B687" s="46"/>
      <c r="D687" s="46"/>
      <c r="E687" s="51"/>
      <c r="F687" s="48"/>
      <c r="G687" s="49"/>
    </row>
    <row r="688" spans="1:7" ht="12.75">
      <c r="A688" s="46"/>
      <c r="B688" s="46"/>
      <c r="D688" s="46"/>
      <c r="E688" s="51"/>
      <c r="F688" s="48"/>
      <c r="G688" s="49"/>
    </row>
    <row r="689" spans="1:7" ht="12.75">
      <c r="A689" s="46"/>
      <c r="B689" s="46"/>
      <c r="D689" s="46"/>
      <c r="E689" s="51"/>
      <c r="F689" s="48"/>
      <c r="G689" s="49"/>
    </row>
    <row r="690" spans="1:7" ht="12.75">
      <c r="A690" s="46"/>
      <c r="B690" s="46"/>
      <c r="D690" s="46"/>
      <c r="E690" s="51"/>
      <c r="F690" s="48"/>
      <c r="G690" s="49"/>
    </row>
    <row r="691" spans="1:7" ht="12.75">
      <c r="A691" s="46"/>
      <c r="B691" s="46"/>
      <c r="D691" s="46"/>
      <c r="E691" s="51"/>
      <c r="F691" s="48"/>
      <c r="G691" s="49"/>
    </row>
    <row r="692" spans="1:7" ht="12.75">
      <c r="A692" s="46"/>
      <c r="B692" s="46"/>
      <c r="D692" s="46"/>
      <c r="E692" s="51"/>
      <c r="F692" s="48"/>
      <c r="G692" s="49"/>
    </row>
    <row r="693" spans="1:7" ht="12.75">
      <c r="A693" s="46"/>
      <c r="B693" s="46"/>
      <c r="D693" s="46"/>
      <c r="E693" s="51"/>
      <c r="F693" s="48"/>
      <c r="G693" s="49"/>
    </row>
  </sheetData>
  <mergeCells count="73">
    <mergeCell ref="A36:A47"/>
    <mergeCell ref="A60:A70"/>
    <mergeCell ref="D69:E69"/>
    <mergeCell ref="D70:E70"/>
    <mergeCell ref="D37:E37"/>
    <mergeCell ref="D38:E38"/>
    <mergeCell ref="D39:E39"/>
    <mergeCell ref="D40:E40"/>
    <mergeCell ref="D41:E41"/>
    <mergeCell ref="D42:E42"/>
    <mergeCell ref="A19:A32"/>
    <mergeCell ref="B20:B30"/>
    <mergeCell ref="D21:E21"/>
    <mergeCell ref="D22:E22"/>
    <mergeCell ref="C24:C29"/>
    <mergeCell ref="D31:E31"/>
    <mergeCell ref="D32:E32"/>
    <mergeCell ref="A1:E1"/>
    <mergeCell ref="A2:E2"/>
    <mergeCell ref="A3:E3"/>
    <mergeCell ref="A6:G6"/>
    <mergeCell ref="H9:H10"/>
    <mergeCell ref="B11:C11"/>
    <mergeCell ref="D11:E11"/>
    <mergeCell ref="G9:G10"/>
    <mergeCell ref="A9:C10"/>
    <mergeCell ref="D9:E10"/>
    <mergeCell ref="F9:F10"/>
    <mergeCell ref="D12:E12"/>
    <mergeCell ref="D13:E13"/>
    <mergeCell ref="A13:A17"/>
    <mergeCell ref="D16:E16"/>
    <mergeCell ref="D17:E17"/>
    <mergeCell ref="D18:E18"/>
    <mergeCell ref="D19:E19"/>
    <mergeCell ref="D20:E20"/>
    <mergeCell ref="D30:E30"/>
    <mergeCell ref="D33:E33"/>
    <mergeCell ref="D34:E34"/>
    <mergeCell ref="D35:E35"/>
    <mergeCell ref="D36:E36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4:E64"/>
    <mergeCell ref="D65:E65"/>
    <mergeCell ref="D62:E62"/>
    <mergeCell ref="D63:E63"/>
    <mergeCell ref="D66:E66"/>
    <mergeCell ref="D67:E67"/>
    <mergeCell ref="D68:E68"/>
    <mergeCell ref="A72:G72"/>
    <mergeCell ref="A73:G73"/>
    <mergeCell ref="E75:G75"/>
    <mergeCell ref="E76:G76"/>
    <mergeCell ref="E77:G77"/>
    <mergeCell ref="E74:F74"/>
    <mergeCell ref="A77:B7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696"/>
  <sheetViews>
    <sheetView workbookViewId="0" topLeftCell="A49">
      <selection activeCell="Q74" sqref="Q74"/>
    </sheetView>
  </sheetViews>
  <sheetFormatPr defaultColWidth="9.140625" defaultRowHeight="12.75"/>
  <cols>
    <col min="1" max="1" width="4.7109375" style="254" customWidth="1"/>
    <col min="2" max="2" width="3.421875" style="254" customWidth="1"/>
    <col min="3" max="3" width="3.421875" style="50" customWidth="1"/>
    <col min="4" max="4" width="5.28125" style="254" customWidth="1"/>
    <col min="5" max="5" width="43.421875" style="52" customWidth="1"/>
    <col min="6" max="6" width="5.00390625" style="53" customWidth="1"/>
    <col min="7" max="7" width="12.28125" style="53" customWidth="1"/>
    <col min="8" max="8" width="12.421875" style="107" customWidth="1"/>
    <col min="9" max="9" width="7.8515625" style="108" customWidth="1"/>
    <col min="10" max="10" width="11.57421875" style="48" customWidth="1"/>
    <col min="11" max="11" width="10.7109375" style="49" bestFit="1" customWidth="1"/>
    <col min="12" max="12" width="7.7109375" style="108" customWidth="1"/>
    <col min="13" max="13" width="6.28125" style="108" customWidth="1"/>
    <col min="14" max="14" width="12.7109375" style="49" customWidth="1"/>
    <col min="15" max="115" width="9.140625" style="49" customWidth="1"/>
    <col min="116" max="16384" width="9.140625" style="107" customWidth="1"/>
  </cols>
  <sheetData>
    <row r="1" spans="1:12" ht="12.75">
      <c r="A1" s="264" t="s">
        <v>293</v>
      </c>
      <c r="B1" s="264"/>
      <c r="C1" s="264"/>
      <c r="D1" s="264"/>
      <c r="E1" s="264"/>
      <c r="F1" s="35"/>
      <c r="G1" s="35"/>
      <c r="H1" s="53"/>
      <c r="I1" s="257"/>
      <c r="K1" s="48"/>
      <c r="L1" s="108" t="s">
        <v>155</v>
      </c>
    </row>
    <row r="2" spans="1:11" ht="12.75">
      <c r="A2" s="264" t="s">
        <v>294</v>
      </c>
      <c r="B2" s="264"/>
      <c r="C2" s="264"/>
      <c r="D2" s="264"/>
      <c r="E2" s="264"/>
      <c r="F2" s="35"/>
      <c r="G2" s="35"/>
      <c r="H2" s="35"/>
      <c r="I2" s="257"/>
      <c r="K2" s="48"/>
    </row>
    <row r="3" spans="1:11" ht="12.75">
      <c r="A3" s="264" t="s">
        <v>295</v>
      </c>
      <c r="B3" s="264"/>
      <c r="C3" s="264"/>
      <c r="D3" s="264"/>
      <c r="E3" s="264"/>
      <c r="F3" s="35"/>
      <c r="G3" s="35"/>
      <c r="H3" s="35"/>
      <c r="I3" s="257"/>
      <c r="K3" s="48"/>
    </row>
    <row r="4" spans="1:8" ht="15.75">
      <c r="A4" s="32"/>
      <c r="B4" s="32"/>
      <c r="C4" s="33"/>
      <c r="D4" s="32"/>
      <c r="E4" s="34"/>
      <c r="F4" s="35"/>
      <c r="G4" s="258"/>
      <c r="H4" s="36"/>
    </row>
    <row r="5" spans="1:8" ht="15.75">
      <c r="A5" s="37"/>
      <c r="B5" s="37"/>
      <c r="C5" s="33"/>
      <c r="D5" s="37"/>
      <c r="E5" s="38"/>
      <c r="F5" s="39"/>
      <c r="G5" s="259"/>
      <c r="H5" s="40"/>
    </row>
    <row r="6" spans="1:13" ht="18" customHeight="1">
      <c r="A6" s="265" t="s">
        <v>432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1:8" ht="15.75">
      <c r="A7" s="37"/>
      <c r="B7" s="37"/>
      <c r="C7" s="33"/>
      <c r="D7" s="37"/>
      <c r="E7" s="38"/>
      <c r="F7" s="39"/>
      <c r="G7" s="259"/>
      <c r="H7" s="40"/>
    </row>
    <row r="8" spans="1:13" ht="15.75" thickBot="1">
      <c r="A8" s="41"/>
      <c r="B8" s="41"/>
      <c r="C8" s="42"/>
      <c r="D8" s="41"/>
      <c r="E8" s="43"/>
      <c r="F8" s="44"/>
      <c r="G8" s="260"/>
      <c r="H8" s="261"/>
      <c r="M8" s="261" t="s">
        <v>54</v>
      </c>
    </row>
    <row r="9" spans="1:119" ht="15" customHeight="1" thickBot="1">
      <c r="A9" s="302"/>
      <c r="B9" s="303"/>
      <c r="C9" s="303"/>
      <c r="D9" s="286" t="s">
        <v>55</v>
      </c>
      <c r="E9" s="287"/>
      <c r="F9" s="321" t="s">
        <v>67</v>
      </c>
      <c r="G9" s="321" t="s">
        <v>437</v>
      </c>
      <c r="H9" s="321" t="s">
        <v>433</v>
      </c>
      <c r="I9" s="321" t="s">
        <v>126</v>
      </c>
      <c r="J9" s="241" t="s">
        <v>290</v>
      </c>
      <c r="K9" s="241" t="s">
        <v>438</v>
      </c>
      <c r="L9" s="240" t="s">
        <v>11</v>
      </c>
      <c r="M9" s="240"/>
      <c r="N9" s="266"/>
      <c r="DL9" s="49"/>
      <c r="DM9" s="49"/>
      <c r="DN9" s="49"/>
      <c r="DO9" s="49"/>
    </row>
    <row r="10" spans="1:119" ht="51.75" customHeight="1" thickBot="1">
      <c r="A10" s="303"/>
      <c r="B10" s="303"/>
      <c r="C10" s="303"/>
      <c r="D10" s="287"/>
      <c r="E10" s="287"/>
      <c r="F10" s="287"/>
      <c r="G10" s="287"/>
      <c r="H10" s="287"/>
      <c r="I10" s="321"/>
      <c r="J10" s="242"/>
      <c r="K10" s="242"/>
      <c r="L10" s="262" t="s">
        <v>206</v>
      </c>
      <c r="M10" s="262" t="s">
        <v>207</v>
      </c>
      <c r="N10" s="266"/>
      <c r="DL10" s="49"/>
      <c r="DM10" s="49"/>
      <c r="DN10" s="49"/>
      <c r="DO10" s="49"/>
    </row>
    <row r="11" spans="1:115" s="239" customFormat="1" ht="12" thickBot="1">
      <c r="A11" s="237">
        <v>0</v>
      </c>
      <c r="B11" s="323">
        <v>1</v>
      </c>
      <c r="C11" s="323"/>
      <c r="D11" s="324">
        <v>2</v>
      </c>
      <c r="E11" s="324"/>
      <c r="F11" s="238">
        <v>3</v>
      </c>
      <c r="G11" s="238">
        <v>4</v>
      </c>
      <c r="H11" s="238">
        <v>5</v>
      </c>
      <c r="I11" s="238" t="s">
        <v>127</v>
      </c>
      <c r="J11" s="263">
        <v>7</v>
      </c>
      <c r="K11" s="263">
        <v>8</v>
      </c>
      <c r="L11" s="263">
        <v>9</v>
      </c>
      <c r="M11" s="263">
        <v>10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</row>
    <row r="12" spans="1:115" s="121" customFormat="1" ht="16.5" customHeight="1" thickBot="1">
      <c r="A12" s="243" t="s">
        <v>31</v>
      </c>
      <c r="B12" s="219"/>
      <c r="C12" s="244"/>
      <c r="D12" s="428" t="s">
        <v>142</v>
      </c>
      <c r="E12" s="428"/>
      <c r="F12" s="220">
        <v>1</v>
      </c>
      <c r="G12" s="96">
        <f>'BVC 2015 analitic'!I13</f>
        <v>1600000</v>
      </c>
      <c r="H12" s="96">
        <f>'BVC 2015 analitic'!J13</f>
        <v>1650000</v>
      </c>
      <c r="I12" s="96">
        <f>H12/G12*100</f>
        <v>103.125</v>
      </c>
      <c r="J12" s="256">
        <f>J13+J16+J17</f>
        <v>1699500</v>
      </c>
      <c r="K12" s="256">
        <f>K13+K16+K17</f>
        <v>1750484.9999999998</v>
      </c>
      <c r="L12" s="256">
        <f>J12/H12*100</f>
        <v>103</v>
      </c>
      <c r="M12" s="256">
        <f>K12/J12*100</f>
        <v>102.99999999999999</v>
      </c>
      <c r="N12" s="39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</row>
    <row r="13" spans="1:115" s="121" customFormat="1" ht="15" customHeight="1" thickBot="1">
      <c r="A13" s="348"/>
      <c r="B13" s="219">
        <v>1</v>
      </c>
      <c r="C13" s="244"/>
      <c r="D13" s="428" t="s">
        <v>395</v>
      </c>
      <c r="E13" s="428"/>
      <c r="F13" s="220">
        <v>2</v>
      </c>
      <c r="G13" s="96">
        <f>'BVC 2015 analitic'!I14</f>
        <v>1597250</v>
      </c>
      <c r="H13" s="96">
        <f>'BVC 2015 analitic'!J14</f>
        <v>1647450</v>
      </c>
      <c r="I13" s="96">
        <f aca="true" t="shared" si="0" ref="I13:I70">H13/G13*100</f>
        <v>103.14290186257631</v>
      </c>
      <c r="J13" s="256">
        <f>ROUND(SUM(H13*103%),1)</f>
        <v>1696873.5</v>
      </c>
      <c r="K13" s="256">
        <f>ROUND(SUM(J13*103%),1)</f>
        <v>1747779.7</v>
      </c>
      <c r="L13" s="256">
        <f aca="true" t="shared" si="1" ref="L13:L70">J13/H13*100</f>
        <v>103</v>
      </c>
      <c r="M13" s="256">
        <f aca="true" t="shared" si="2" ref="M13:M70">K13/J13*100</f>
        <v>102.99999970534044</v>
      </c>
      <c r="N13" s="39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</row>
    <row r="14" spans="1:14" ht="17.25" customHeight="1" thickBot="1">
      <c r="A14" s="348"/>
      <c r="B14" s="219"/>
      <c r="C14" s="244"/>
      <c r="D14" s="245" t="s">
        <v>32</v>
      </c>
      <c r="E14" s="245" t="s">
        <v>397</v>
      </c>
      <c r="F14" s="220">
        <v>3</v>
      </c>
      <c r="G14" s="96">
        <f>'BVC 2015 analitic'!I22</f>
        <v>0</v>
      </c>
      <c r="H14" s="96">
        <f>'BVC 2015 analitic'!J22</f>
        <v>0</v>
      </c>
      <c r="I14" s="96"/>
      <c r="J14" s="255">
        <v>0</v>
      </c>
      <c r="K14" s="255">
        <v>0</v>
      </c>
      <c r="L14" s="256"/>
      <c r="M14" s="256"/>
      <c r="N14" s="48"/>
    </row>
    <row r="15" spans="1:14" ht="15" customHeight="1" thickBot="1">
      <c r="A15" s="348"/>
      <c r="B15" s="219"/>
      <c r="C15" s="244"/>
      <c r="D15" s="245" t="s">
        <v>33</v>
      </c>
      <c r="E15" s="245" t="s">
        <v>396</v>
      </c>
      <c r="F15" s="220">
        <v>4</v>
      </c>
      <c r="G15" s="96">
        <f>'BVC 2015 analitic'!I23</f>
        <v>0</v>
      </c>
      <c r="H15" s="96">
        <f>'BVC 2015 analitic'!J23</f>
        <v>0</v>
      </c>
      <c r="I15" s="96"/>
      <c r="J15" s="255">
        <v>0</v>
      </c>
      <c r="K15" s="255">
        <v>0</v>
      </c>
      <c r="L15" s="256"/>
      <c r="M15" s="256"/>
      <c r="N15" s="48"/>
    </row>
    <row r="16" spans="1:14" ht="16.5" customHeight="1" thickBot="1">
      <c r="A16" s="348"/>
      <c r="B16" s="219">
        <v>2</v>
      </c>
      <c r="C16" s="244"/>
      <c r="D16" s="428" t="s">
        <v>129</v>
      </c>
      <c r="E16" s="428"/>
      <c r="F16" s="220">
        <v>5</v>
      </c>
      <c r="G16" s="96">
        <f>'BVC 2015 analitic'!I34</f>
        <v>2350</v>
      </c>
      <c r="H16" s="96">
        <f>'BVC 2015 analitic'!J34</f>
        <v>2150</v>
      </c>
      <c r="I16" s="96">
        <f t="shared" si="0"/>
        <v>91.48936170212765</v>
      </c>
      <c r="J16" s="256">
        <f>ROUND(SUM(H16*103%),1)</f>
        <v>2214.5</v>
      </c>
      <c r="K16" s="256">
        <f>ROUND(SUM(J16*103%),1)</f>
        <v>2280.9</v>
      </c>
      <c r="L16" s="256">
        <f t="shared" si="1"/>
        <v>103</v>
      </c>
      <c r="M16" s="256">
        <f t="shared" si="2"/>
        <v>102.99841950778956</v>
      </c>
      <c r="N16" s="48"/>
    </row>
    <row r="17" spans="1:14" ht="17.25" customHeight="1" thickBot="1">
      <c r="A17" s="348"/>
      <c r="B17" s="219">
        <v>3</v>
      </c>
      <c r="C17" s="244"/>
      <c r="D17" s="428" t="s">
        <v>12</v>
      </c>
      <c r="E17" s="428"/>
      <c r="F17" s="220">
        <v>6</v>
      </c>
      <c r="G17" s="96">
        <f>'BVC 2015 analitic'!I40</f>
        <v>400</v>
      </c>
      <c r="H17" s="96">
        <f>'BVC 2015 analitic'!J40</f>
        <v>400</v>
      </c>
      <c r="I17" s="96">
        <f t="shared" si="0"/>
        <v>100</v>
      </c>
      <c r="J17" s="256">
        <f>ROUND(SUM(H17*103%),1)</f>
        <v>412</v>
      </c>
      <c r="K17" s="256">
        <f>ROUND(SUM(J17*103%),1)</f>
        <v>424.4</v>
      </c>
      <c r="L17" s="256">
        <f t="shared" si="1"/>
        <v>103</v>
      </c>
      <c r="M17" s="256">
        <f t="shared" si="2"/>
        <v>103.00970873786409</v>
      </c>
      <c r="N17" s="48"/>
    </row>
    <row r="18" spans="1:14" ht="15.75" customHeight="1" thickBot="1">
      <c r="A18" s="243" t="s">
        <v>20</v>
      </c>
      <c r="B18" s="219"/>
      <c r="C18" s="244"/>
      <c r="D18" s="428" t="s">
        <v>398</v>
      </c>
      <c r="E18" s="428"/>
      <c r="F18" s="220">
        <v>7</v>
      </c>
      <c r="G18" s="96">
        <f>'BVC 2015 analitic'!I41</f>
        <v>1470000</v>
      </c>
      <c r="H18" s="96">
        <f>'BVC 2015 analitic'!J41</f>
        <v>1515000</v>
      </c>
      <c r="I18" s="96">
        <f t="shared" si="0"/>
        <v>103.0612244897959</v>
      </c>
      <c r="J18" s="256">
        <f>J19+J31+J32</f>
        <v>1560449.9000000001</v>
      </c>
      <c r="K18" s="256">
        <f>K19+K31+K32</f>
        <v>1607263.4000000001</v>
      </c>
      <c r="L18" s="256">
        <f t="shared" si="1"/>
        <v>102.99999339933994</v>
      </c>
      <c r="M18" s="256">
        <f t="shared" si="2"/>
        <v>103.00000019225224</v>
      </c>
      <c r="N18" s="48"/>
    </row>
    <row r="19" spans="1:14" ht="15" customHeight="1" thickBot="1">
      <c r="A19" s="348"/>
      <c r="B19" s="219">
        <v>1</v>
      </c>
      <c r="C19" s="244"/>
      <c r="D19" s="428" t="s">
        <v>13</v>
      </c>
      <c r="E19" s="320"/>
      <c r="F19" s="220">
        <v>8</v>
      </c>
      <c r="G19" s="96">
        <f>'BVC 2015 analitic'!I42</f>
        <v>1465250</v>
      </c>
      <c r="H19" s="96">
        <f>'BVC 2015 analitic'!J42</f>
        <v>1509750</v>
      </c>
      <c r="I19" s="96">
        <f t="shared" si="0"/>
        <v>103.03702439856679</v>
      </c>
      <c r="J19" s="256">
        <f>J20+J21+J22+J30</f>
        <v>1555042.4000000001</v>
      </c>
      <c r="K19" s="256">
        <f>K20+K21+K22+K30</f>
        <v>1601693.6</v>
      </c>
      <c r="L19" s="256">
        <f t="shared" si="1"/>
        <v>102.99999337638684</v>
      </c>
      <c r="M19" s="256">
        <f t="shared" si="2"/>
        <v>102.99999536990117</v>
      </c>
      <c r="N19" s="48"/>
    </row>
    <row r="20" spans="1:14" ht="16.5" customHeight="1" thickBot="1">
      <c r="A20" s="348"/>
      <c r="B20" s="321"/>
      <c r="C20" s="244" t="s">
        <v>143</v>
      </c>
      <c r="D20" s="428" t="s">
        <v>144</v>
      </c>
      <c r="E20" s="428"/>
      <c r="F20" s="220">
        <v>9</v>
      </c>
      <c r="G20" s="96">
        <f>'BVC 2015 analitic'!I43</f>
        <v>518670</v>
      </c>
      <c r="H20" s="96">
        <f>'BVC 2015 analitic'!J43</f>
        <v>502750</v>
      </c>
      <c r="I20" s="96">
        <f t="shared" si="0"/>
        <v>96.93061098579058</v>
      </c>
      <c r="J20" s="255">
        <f aca="true" t="shared" si="3" ref="J20:J32">ROUND(SUM(H20*103%),1)</f>
        <v>517832.5</v>
      </c>
      <c r="K20" s="255">
        <f>ROUND(SUM(J20*103%),1)</f>
        <v>533367.5</v>
      </c>
      <c r="L20" s="256">
        <f t="shared" si="1"/>
        <v>103</v>
      </c>
      <c r="M20" s="256">
        <f t="shared" si="2"/>
        <v>103.00000482781596</v>
      </c>
      <c r="N20" s="48"/>
    </row>
    <row r="21" spans="1:14" ht="16.5" customHeight="1" thickBot="1">
      <c r="A21" s="348"/>
      <c r="B21" s="321"/>
      <c r="C21" s="244" t="s">
        <v>145</v>
      </c>
      <c r="D21" s="428" t="s">
        <v>151</v>
      </c>
      <c r="E21" s="320"/>
      <c r="F21" s="220">
        <v>10</v>
      </c>
      <c r="G21" s="96">
        <f>'BVC 2015 analitic'!I91</f>
        <v>30585</v>
      </c>
      <c r="H21" s="96">
        <f>'BVC 2015 analitic'!J91</f>
        <v>33050</v>
      </c>
      <c r="I21" s="96">
        <f t="shared" si="0"/>
        <v>108.05950629393493</v>
      </c>
      <c r="J21" s="255">
        <f t="shared" si="3"/>
        <v>34041.5</v>
      </c>
      <c r="K21" s="255">
        <f>ROUND(SUM(J21*103%),1)</f>
        <v>35062.7</v>
      </c>
      <c r="L21" s="256">
        <f t="shared" si="1"/>
        <v>103</v>
      </c>
      <c r="M21" s="256">
        <f t="shared" si="2"/>
        <v>102.9998678084103</v>
      </c>
      <c r="N21" s="48"/>
    </row>
    <row r="22" spans="1:14" ht="17.25" customHeight="1" thickBot="1">
      <c r="A22" s="348"/>
      <c r="B22" s="321"/>
      <c r="C22" s="244" t="s">
        <v>149</v>
      </c>
      <c r="D22" s="428" t="s">
        <v>130</v>
      </c>
      <c r="E22" s="428"/>
      <c r="F22" s="220">
        <v>11</v>
      </c>
      <c r="G22" s="96">
        <f>'BVC 2015 analitic'!I98</f>
        <v>714589</v>
      </c>
      <c r="H22" s="96">
        <f>'BVC 2015 analitic'!J98</f>
        <v>764731.9</v>
      </c>
      <c r="I22" s="96">
        <f t="shared" si="0"/>
        <v>107.01702657051817</v>
      </c>
      <c r="J22" s="256">
        <f>J24+J25+J26+J28+J29</f>
        <v>787673.8</v>
      </c>
      <c r="K22" s="256">
        <f>K24+K25+K26+K28+K29</f>
        <v>811304.0000000001</v>
      </c>
      <c r="L22" s="256">
        <f t="shared" si="1"/>
        <v>102.99999254640744</v>
      </c>
      <c r="M22" s="256">
        <f t="shared" si="2"/>
        <v>102.9999982226145</v>
      </c>
      <c r="N22" s="48"/>
    </row>
    <row r="23" spans="1:14" ht="17.25" customHeight="1" thickBot="1">
      <c r="A23" s="348"/>
      <c r="B23" s="321"/>
      <c r="C23" s="244"/>
      <c r="D23" s="245" t="s">
        <v>359</v>
      </c>
      <c r="E23" s="245" t="s">
        <v>399</v>
      </c>
      <c r="F23" s="220">
        <v>12</v>
      </c>
      <c r="G23" s="96">
        <f>'BVC 2015 analitic'!I99</f>
        <v>563339</v>
      </c>
      <c r="H23" s="96">
        <f>'BVC 2015 analitic'!J99</f>
        <v>615313.9</v>
      </c>
      <c r="I23" s="96">
        <f t="shared" si="0"/>
        <v>109.22622080132922</v>
      </c>
      <c r="J23" s="256">
        <f>J24+J25</f>
        <v>633773.3</v>
      </c>
      <c r="K23" s="256">
        <f>K24+K25</f>
        <v>652786.5</v>
      </c>
      <c r="L23" s="256">
        <f t="shared" si="1"/>
        <v>102.99999723718251</v>
      </c>
      <c r="M23" s="256">
        <f t="shared" si="2"/>
        <v>103.00000015778512</v>
      </c>
      <c r="N23" s="48"/>
    </row>
    <row r="24" spans="1:14" ht="16.5" customHeight="1" thickBot="1">
      <c r="A24" s="348"/>
      <c r="B24" s="321"/>
      <c r="C24" s="322"/>
      <c r="D24" s="243" t="s">
        <v>184</v>
      </c>
      <c r="E24" s="245" t="s">
        <v>454</v>
      </c>
      <c r="F24" s="220">
        <v>13</v>
      </c>
      <c r="G24" s="96">
        <f>'BVC 2015 analitic'!I100</f>
        <v>499802</v>
      </c>
      <c r="H24" s="96">
        <f>'BVC 2015 analitic'!J100</f>
        <v>545410</v>
      </c>
      <c r="I24" s="96">
        <f t="shared" si="0"/>
        <v>109.1252135845795</v>
      </c>
      <c r="J24" s="255">
        <f t="shared" si="3"/>
        <v>561772.3</v>
      </c>
      <c r="K24" s="255">
        <f aca="true" t="shared" si="4" ref="K24:K32">ROUND(SUM(J24*103%),1)</f>
        <v>578625.5</v>
      </c>
      <c r="L24" s="256">
        <f t="shared" si="1"/>
        <v>103</v>
      </c>
      <c r="M24" s="256">
        <f t="shared" si="2"/>
        <v>103.00000551824999</v>
      </c>
      <c r="N24" s="48"/>
    </row>
    <row r="25" spans="1:14" ht="16.5" customHeight="1" thickBot="1">
      <c r="A25" s="348"/>
      <c r="B25" s="321"/>
      <c r="C25" s="322"/>
      <c r="D25" s="243" t="s">
        <v>185</v>
      </c>
      <c r="E25" s="245" t="s">
        <v>194</v>
      </c>
      <c r="F25" s="220">
        <v>14</v>
      </c>
      <c r="G25" s="96">
        <f>'BVC 2015 analitic'!I106</f>
        <v>63537</v>
      </c>
      <c r="H25" s="96">
        <f>'BVC 2015 analitic'!J106</f>
        <v>69903.9</v>
      </c>
      <c r="I25" s="96">
        <f t="shared" si="0"/>
        <v>110.02077529628404</v>
      </c>
      <c r="J25" s="255">
        <f t="shared" si="3"/>
        <v>72001</v>
      </c>
      <c r="K25" s="255">
        <f t="shared" si="4"/>
        <v>74161</v>
      </c>
      <c r="L25" s="256">
        <f t="shared" si="1"/>
        <v>102.99997568089907</v>
      </c>
      <c r="M25" s="256">
        <f t="shared" si="2"/>
        <v>102.99995833391202</v>
      </c>
      <c r="N25" s="48"/>
    </row>
    <row r="26" spans="1:14" ht="15.75" customHeight="1" thickBot="1">
      <c r="A26" s="348"/>
      <c r="B26" s="321"/>
      <c r="C26" s="322"/>
      <c r="D26" s="243" t="s">
        <v>186</v>
      </c>
      <c r="E26" s="245" t="s">
        <v>146</v>
      </c>
      <c r="F26" s="220">
        <v>15</v>
      </c>
      <c r="G26" s="96">
        <f>'BVC 2015 analitic'!I114</f>
        <v>7000</v>
      </c>
      <c r="H26" s="96">
        <f>'BVC 2015 analitic'!J114</f>
        <v>7000</v>
      </c>
      <c r="I26" s="96">
        <f t="shared" si="0"/>
        <v>100</v>
      </c>
      <c r="J26" s="255">
        <f t="shared" si="3"/>
        <v>7210</v>
      </c>
      <c r="K26" s="255">
        <f t="shared" si="4"/>
        <v>7426.3</v>
      </c>
      <c r="L26" s="256">
        <f t="shared" si="1"/>
        <v>103</v>
      </c>
      <c r="M26" s="256">
        <f t="shared" si="2"/>
        <v>103</v>
      </c>
      <c r="N26" s="48"/>
    </row>
    <row r="27" spans="1:14" ht="29.25" customHeight="1" thickBot="1">
      <c r="A27" s="348"/>
      <c r="B27" s="321"/>
      <c r="C27" s="322"/>
      <c r="D27" s="243"/>
      <c r="E27" s="248" t="s">
        <v>147</v>
      </c>
      <c r="F27" s="220">
        <v>16</v>
      </c>
      <c r="G27" s="96">
        <f>'BVC 2015 analitic'!I115</f>
        <v>6000</v>
      </c>
      <c r="H27" s="96">
        <f>'BVC 2015 analitic'!J115</f>
        <v>6000</v>
      </c>
      <c r="I27" s="96">
        <f t="shared" si="0"/>
        <v>100</v>
      </c>
      <c r="J27" s="255">
        <f t="shared" si="3"/>
        <v>6180</v>
      </c>
      <c r="K27" s="255">
        <f t="shared" si="4"/>
        <v>6365.4</v>
      </c>
      <c r="L27" s="256">
        <f t="shared" si="1"/>
        <v>103</v>
      </c>
      <c r="M27" s="256">
        <f t="shared" si="2"/>
        <v>103</v>
      </c>
      <c r="N27" s="48"/>
    </row>
    <row r="28" spans="1:14" ht="36.75" customHeight="1" thickBot="1">
      <c r="A28" s="348"/>
      <c r="B28" s="321"/>
      <c r="C28" s="322"/>
      <c r="D28" s="243" t="s">
        <v>187</v>
      </c>
      <c r="E28" s="245" t="s">
        <v>400</v>
      </c>
      <c r="F28" s="220">
        <v>17</v>
      </c>
      <c r="G28" s="96">
        <f>'BVC 2015 analitic'!I118</f>
        <v>750</v>
      </c>
      <c r="H28" s="96">
        <f>'BVC 2015 analitic'!J118</f>
        <v>818</v>
      </c>
      <c r="I28" s="96">
        <f t="shared" si="0"/>
        <v>109.06666666666666</v>
      </c>
      <c r="J28" s="255">
        <f t="shared" si="3"/>
        <v>842.5</v>
      </c>
      <c r="K28" s="255">
        <f t="shared" si="4"/>
        <v>867.8</v>
      </c>
      <c r="L28" s="256">
        <f t="shared" si="1"/>
        <v>102.99511002444987</v>
      </c>
      <c r="M28" s="256">
        <f t="shared" si="2"/>
        <v>103.00296735905043</v>
      </c>
      <c r="N28" s="48"/>
    </row>
    <row r="29" spans="1:14" ht="29.25" customHeight="1" thickBot="1">
      <c r="A29" s="348"/>
      <c r="B29" s="321"/>
      <c r="C29" s="322"/>
      <c r="D29" s="243" t="s">
        <v>188</v>
      </c>
      <c r="E29" s="245" t="s">
        <v>148</v>
      </c>
      <c r="F29" s="220">
        <v>18</v>
      </c>
      <c r="G29" s="96">
        <f>'BVC 2015 analitic'!I127</f>
        <v>143500</v>
      </c>
      <c r="H29" s="96">
        <f>'BVC 2015 analitic'!J127</f>
        <v>141600</v>
      </c>
      <c r="I29" s="96">
        <f t="shared" si="0"/>
        <v>98.67595818815332</v>
      </c>
      <c r="J29" s="255">
        <f t="shared" si="3"/>
        <v>145848</v>
      </c>
      <c r="K29" s="255">
        <f t="shared" si="4"/>
        <v>150223.4</v>
      </c>
      <c r="L29" s="256">
        <f t="shared" si="1"/>
        <v>103</v>
      </c>
      <c r="M29" s="256">
        <f t="shared" si="2"/>
        <v>102.99997257418683</v>
      </c>
      <c r="N29" s="48"/>
    </row>
    <row r="30" spans="1:14" ht="15" customHeight="1" thickBot="1">
      <c r="A30" s="348"/>
      <c r="B30" s="321"/>
      <c r="C30" s="244" t="s">
        <v>150</v>
      </c>
      <c r="D30" s="428" t="s">
        <v>131</v>
      </c>
      <c r="E30" s="320"/>
      <c r="F30" s="220">
        <v>19</v>
      </c>
      <c r="G30" s="96">
        <f>'BVC 2015 analitic'!I134</f>
        <v>201406</v>
      </c>
      <c r="H30" s="96">
        <f>'BVC 2015 analitic'!J134</f>
        <v>209218.1</v>
      </c>
      <c r="I30" s="96">
        <f t="shared" si="0"/>
        <v>103.87878216140531</v>
      </c>
      <c r="J30" s="255">
        <f t="shared" si="3"/>
        <v>215494.6</v>
      </c>
      <c r="K30" s="255">
        <f t="shared" si="4"/>
        <v>221959.4</v>
      </c>
      <c r="L30" s="256">
        <f t="shared" si="1"/>
        <v>102.99997944728491</v>
      </c>
      <c r="M30" s="256">
        <f t="shared" si="2"/>
        <v>102.99998236614745</v>
      </c>
      <c r="N30" s="48"/>
    </row>
    <row r="31" spans="1:14" ht="17.25" customHeight="1" thickBot="1">
      <c r="A31" s="348"/>
      <c r="B31" s="219">
        <v>2</v>
      </c>
      <c r="C31" s="244"/>
      <c r="D31" s="428" t="s">
        <v>132</v>
      </c>
      <c r="E31" s="428"/>
      <c r="F31" s="220">
        <v>20</v>
      </c>
      <c r="G31" s="96">
        <f>'BVC 2015 analitic'!I151</f>
        <v>3450</v>
      </c>
      <c r="H31" s="96">
        <f>'BVC 2015 analitic'!J151</f>
        <v>3850</v>
      </c>
      <c r="I31" s="96">
        <f t="shared" si="0"/>
        <v>111.59420289855073</v>
      </c>
      <c r="J31" s="255">
        <f t="shared" si="3"/>
        <v>3965.5</v>
      </c>
      <c r="K31" s="255">
        <f t="shared" si="4"/>
        <v>4084.5</v>
      </c>
      <c r="L31" s="256">
        <f t="shared" si="1"/>
        <v>103</v>
      </c>
      <c r="M31" s="256">
        <f t="shared" si="2"/>
        <v>103.0008826125331</v>
      </c>
      <c r="N31" s="48"/>
    </row>
    <row r="32" spans="1:14" ht="15.75" customHeight="1" thickBot="1">
      <c r="A32" s="348"/>
      <c r="B32" s="219">
        <v>3</v>
      </c>
      <c r="C32" s="244"/>
      <c r="D32" s="428" t="s">
        <v>14</v>
      </c>
      <c r="E32" s="428"/>
      <c r="F32" s="220">
        <v>21</v>
      </c>
      <c r="G32" s="96">
        <f>'BVC 2015 analitic'!I159</f>
        <v>1300</v>
      </c>
      <c r="H32" s="96">
        <f>'BVC 2015 analitic'!J159</f>
        <v>1400</v>
      </c>
      <c r="I32" s="96">
        <f t="shared" si="0"/>
        <v>107.6923076923077</v>
      </c>
      <c r="J32" s="255">
        <f t="shared" si="3"/>
        <v>1442</v>
      </c>
      <c r="K32" s="255">
        <f t="shared" si="4"/>
        <v>1485.3</v>
      </c>
      <c r="L32" s="256">
        <f t="shared" si="1"/>
        <v>103</v>
      </c>
      <c r="M32" s="256">
        <f t="shared" si="2"/>
        <v>103.00277392510402</v>
      </c>
      <c r="N32" s="48"/>
    </row>
    <row r="33" spans="1:14" ht="15.75" customHeight="1" thickBot="1">
      <c r="A33" s="243" t="s">
        <v>23</v>
      </c>
      <c r="B33" s="219"/>
      <c r="C33" s="244"/>
      <c r="D33" s="428" t="s">
        <v>15</v>
      </c>
      <c r="E33" s="428"/>
      <c r="F33" s="220">
        <v>22</v>
      </c>
      <c r="G33" s="96">
        <f>'BVC 2015 analitic'!I160</f>
        <v>130000</v>
      </c>
      <c r="H33" s="96">
        <f>'BVC 2015 analitic'!J160</f>
        <v>135000</v>
      </c>
      <c r="I33" s="96">
        <f t="shared" si="0"/>
        <v>103.84615384615385</v>
      </c>
      <c r="J33" s="255">
        <f>J12-J18</f>
        <v>139050.09999999986</v>
      </c>
      <c r="K33" s="255">
        <f>K12-K18</f>
        <v>143221.59999999963</v>
      </c>
      <c r="L33" s="256">
        <f t="shared" si="1"/>
        <v>103.00007407407396</v>
      </c>
      <c r="M33" s="256">
        <f t="shared" si="2"/>
        <v>102.99999784250409</v>
      </c>
      <c r="N33" s="48"/>
    </row>
    <row r="34" spans="1:14" ht="15.75" customHeight="1" thickBot="1">
      <c r="A34" s="243" t="s">
        <v>24</v>
      </c>
      <c r="B34" s="219"/>
      <c r="C34" s="244"/>
      <c r="D34" s="428" t="s">
        <v>133</v>
      </c>
      <c r="E34" s="428"/>
      <c r="F34" s="220">
        <v>23</v>
      </c>
      <c r="G34" s="96">
        <f>'BVC 2015 analitic'!I163</f>
        <v>22864.8</v>
      </c>
      <c r="H34" s="96">
        <f>'BVC 2015 analitic'!J163</f>
        <v>23755.9</v>
      </c>
      <c r="I34" s="96">
        <f t="shared" si="0"/>
        <v>103.89725691893217</v>
      </c>
      <c r="J34" s="255">
        <f>ROUND(SUM(J33*16%),1)</f>
        <v>22248</v>
      </c>
      <c r="K34" s="255">
        <f>ROUND(SUM(K33*16%),1)</f>
        <v>22915.5</v>
      </c>
      <c r="L34" s="256">
        <f t="shared" si="1"/>
        <v>93.6525242150371</v>
      </c>
      <c r="M34" s="256">
        <f t="shared" si="2"/>
        <v>103.0002696871629</v>
      </c>
      <c r="N34" s="48"/>
    </row>
    <row r="35" spans="1:115" s="52" customFormat="1" ht="29.25" customHeight="1" thickBot="1">
      <c r="A35" s="243" t="s">
        <v>25</v>
      </c>
      <c r="B35" s="219"/>
      <c r="C35" s="244"/>
      <c r="D35" s="428" t="s">
        <v>134</v>
      </c>
      <c r="E35" s="428"/>
      <c r="F35" s="220">
        <v>24</v>
      </c>
      <c r="G35" s="96">
        <f>G33-G34</f>
        <v>107135.2</v>
      </c>
      <c r="H35" s="96">
        <f>H33-H34</f>
        <v>111244.1</v>
      </c>
      <c r="I35" s="96">
        <f t="shared" si="0"/>
        <v>103.83524742568268</v>
      </c>
      <c r="J35" s="97">
        <f>J33-J34</f>
        <v>116802.09999999986</v>
      </c>
      <c r="K35" s="97">
        <f>K33-K34</f>
        <v>120306.09999999963</v>
      </c>
      <c r="L35" s="256">
        <f t="shared" si="1"/>
        <v>104.99622002425284</v>
      </c>
      <c r="M35" s="256">
        <f t="shared" si="2"/>
        <v>102.9999460626134</v>
      </c>
      <c r="N35" s="249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</row>
    <row r="36" spans="1:14" ht="15.75" customHeight="1" thickBot="1">
      <c r="A36" s="348"/>
      <c r="B36" s="219">
        <v>1</v>
      </c>
      <c r="C36" s="244"/>
      <c r="D36" s="428" t="s">
        <v>70</v>
      </c>
      <c r="E36" s="428"/>
      <c r="F36" s="220">
        <v>25</v>
      </c>
      <c r="G36" s="96"/>
      <c r="H36" s="96"/>
      <c r="I36" s="96"/>
      <c r="J36" s="255"/>
      <c r="K36" s="255"/>
      <c r="L36" s="256"/>
      <c r="M36" s="256"/>
      <c r="N36" s="48"/>
    </row>
    <row r="37" spans="1:14" ht="27.75" customHeight="1" thickBot="1">
      <c r="A37" s="348"/>
      <c r="B37" s="219">
        <v>2</v>
      </c>
      <c r="C37" s="244"/>
      <c r="D37" s="428" t="s">
        <v>71</v>
      </c>
      <c r="E37" s="428"/>
      <c r="F37" s="220">
        <v>26</v>
      </c>
      <c r="G37" s="96"/>
      <c r="H37" s="96"/>
      <c r="I37" s="96"/>
      <c r="J37" s="255"/>
      <c r="K37" s="255"/>
      <c r="L37" s="256"/>
      <c r="M37" s="256"/>
      <c r="N37" s="48"/>
    </row>
    <row r="38" spans="1:14" ht="15.75" customHeight="1" thickBot="1">
      <c r="A38" s="348"/>
      <c r="B38" s="219">
        <v>3</v>
      </c>
      <c r="C38" s="244"/>
      <c r="D38" s="428" t="s">
        <v>72</v>
      </c>
      <c r="E38" s="428"/>
      <c r="F38" s="220">
        <v>27</v>
      </c>
      <c r="G38" s="96"/>
      <c r="H38" s="96"/>
      <c r="I38" s="96"/>
      <c r="J38" s="255"/>
      <c r="K38" s="255"/>
      <c r="L38" s="256"/>
      <c r="M38" s="256"/>
      <c r="N38" s="48"/>
    </row>
    <row r="39" spans="1:14" ht="78.75" customHeight="1" thickBot="1">
      <c r="A39" s="348"/>
      <c r="B39" s="219">
        <v>4</v>
      </c>
      <c r="C39" s="244"/>
      <c r="D39" s="351" t="s">
        <v>73</v>
      </c>
      <c r="E39" s="352"/>
      <c r="F39" s="220">
        <v>28</v>
      </c>
      <c r="G39" s="96"/>
      <c r="H39" s="96"/>
      <c r="I39" s="96"/>
      <c r="J39" s="255"/>
      <c r="K39" s="255"/>
      <c r="L39" s="256"/>
      <c r="M39" s="256"/>
      <c r="N39" s="48"/>
    </row>
    <row r="40" spans="1:14" ht="20.25" customHeight="1" thickBot="1">
      <c r="A40" s="348"/>
      <c r="B40" s="219">
        <v>5</v>
      </c>
      <c r="C40" s="244"/>
      <c r="D40" s="428" t="s">
        <v>74</v>
      </c>
      <c r="E40" s="428"/>
      <c r="F40" s="220">
        <v>29</v>
      </c>
      <c r="G40" s="96"/>
      <c r="H40" s="96"/>
      <c r="I40" s="96"/>
      <c r="J40" s="255"/>
      <c r="K40" s="255"/>
      <c r="L40" s="256"/>
      <c r="M40" s="256"/>
      <c r="N40" s="48"/>
    </row>
    <row r="41" spans="1:14" ht="27.75" customHeight="1" thickBot="1">
      <c r="A41" s="348"/>
      <c r="B41" s="219">
        <v>6</v>
      </c>
      <c r="C41" s="244"/>
      <c r="D41" s="428" t="s">
        <v>204</v>
      </c>
      <c r="E41" s="428"/>
      <c r="F41" s="220">
        <v>30</v>
      </c>
      <c r="G41" s="96">
        <f>G35</f>
        <v>107135.2</v>
      </c>
      <c r="H41" s="96">
        <f>H35</f>
        <v>111244.1</v>
      </c>
      <c r="I41" s="96">
        <f t="shared" si="0"/>
        <v>103.83524742568268</v>
      </c>
      <c r="J41" s="255">
        <f>J35</f>
        <v>116802.09999999986</v>
      </c>
      <c r="K41" s="255">
        <f>K35</f>
        <v>120306.09999999963</v>
      </c>
      <c r="L41" s="256">
        <f t="shared" si="1"/>
        <v>104.99622002425284</v>
      </c>
      <c r="M41" s="256">
        <f t="shared" si="2"/>
        <v>102.9999460626134</v>
      </c>
      <c r="N41" s="48"/>
    </row>
    <row r="42" spans="1:14" ht="56.25" customHeight="1" thickBot="1">
      <c r="A42" s="348"/>
      <c r="B42" s="219">
        <v>7</v>
      </c>
      <c r="C42" s="244"/>
      <c r="D42" s="428" t="s">
        <v>75</v>
      </c>
      <c r="E42" s="428"/>
      <c r="F42" s="220">
        <v>31</v>
      </c>
      <c r="G42" s="96">
        <f>'BVC 2015 analitic'!I144</f>
        <v>11903.9</v>
      </c>
      <c r="H42" s="96">
        <f>'BVC 2015 analitic'!J144</f>
        <v>12360.4</v>
      </c>
      <c r="I42" s="96">
        <f t="shared" si="0"/>
        <v>103.8348776451415</v>
      </c>
      <c r="J42" s="96">
        <f>ROUND(SUM(J41*10%),1)</f>
        <v>11680.2</v>
      </c>
      <c r="K42" s="96">
        <f>ROUND(SUM(K41*10%),1)</f>
        <v>12030.6</v>
      </c>
      <c r="L42" s="256">
        <f t="shared" si="1"/>
        <v>94.4969418465422</v>
      </c>
      <c r="M42" s="256">
        <f t="shared" si="2"/>
        <v>102.99994863101658</v>
      </c>
      <c r="N42" s="48"/>
    </row>
    <row r="43" spans="1:14" ht="66.75" customHeight="1" thickBot="1">
      <c r="A43" s="348"/>
      <c r="B43" s="219">
        <v>8</v>
      </c>
      <c r="C43" s="244"/>
      <c r="D43" s="428" t="s">
        <v>135</v>
      </c>
      <c r="E43" s="428"/>
      <c r="F43" s="220">
        <v>32</v>
      </c>
      <c r="G43" s="96">
        <f>ROUND(SUM((G41+G42)*50%),1)</f>
        <v>59519.6</v>
      </c>
      <c r="H43" s="96">
        <f>ROUND(SUM((H41+H42)*50%),1)</f>
        <v>61802.3</v>
      </c>
      <c r="I43" s="96">
        <f t="shared" si="0"/>
        <v>103.83520722585502</v>
      </c>
      <c r="J43" s="96">
        <f>ROUND(SUM(J41*50%),1)</f>
        <v>58401</v>
      </c>
      <c r="K43" s="96">
        <f>ROUND(SUM(K41*50%),1)</f>
        <v>60153</v>
      </c>
      <c r="L43" s="256">
        <f t="shared" si="1"/>
        <v>94.49648314059509</v>
      </c>
      <c r="M43" s="256">
        <f t="shared" si="2"/>
        <v>102.99994863101661</v>
      </c>
      <c r="N43" s="48"/>
    </row>
    <row r="44" spans="1:14" ht="18.75" customHeight="1" thickBot="1">
      <c r="A44" s="348"/>
      <c r="B44" s="219"/>
      <c r="C44" s="244" t="s">
        <v>32</v>
      </c>
      <c r="D44" s="428" t="s">
        <v>401</v>
      </c>
      <c r="E44" s="428"/>
      <c r="F44" s="220">
        <v>33</v>
      </c>
      <c r="G44" s="96"/>
      <c r="H44" s="96"/>
      <c r="I44" s="96"/>
      <c r="J44" s="96"/>
      <c r="K44" s="255"/>
      <c r="L44" s="256"/>
      <c r="M44" s="256"/>
      <c r="N44" s="48"/>
    </row>
    <row r="45" spans="1:14" ht="17.25" customHeight="1" thickBot="1">
      <c r="A45" s="348"/>
      <c r="B45" s="219"/>
      <c r="C45" s="244" t="s">
        <v>33</v>
      </c>
      <c r="D45" s="428" t="s">
        <v>402</v>
      </c>
      <c r="E45" s="428"/>
      <c r="F45" s="220">
        <v>34</v>
      </c>
      <c r="G45" s="96"/>
      <c r="H45" s="96"/>
      <c r="I45" s="96"/>
      <c r="J45" s="96"/>
      <c r="K45" s="255"/>
      <c r="L45" s="256"/>
      <c r="M45" s="256"/>
      <c r="N45" s="48"/>
    </row>
    <row r="46" spans="1:14" ht="19.5" customHeight="1" thickBot="1">
      <c r="A46" s="348"/>
      <c r="B46" s="219"/>
      <c r="C46" s="244" t="s">
        <v>35</v>
      </c>
      <c r="D46" s="428" t="s">
        <v>403</v>
      </c>
      <c r="E46" s="428"/>
      <c r="F46" s="220">
        <v>35</v>
      </c>
      <c r="G46" s="96"/>
      <c r="H46" s="96"/>
      <c r="I46" s="96"/>
      <c r="J46" s="96"/>
      <c r="K46" s="255"/>
      <c r="L46" s="256"/>
      <c r="M46" s="256"/>
      <c r="N46" s="48"/>
    </row>
    <row r="47" spans="1:14" ht="42" customHeight="1" thickBot="1">
      <c r="A47" s="348"/>
      <c r="B47" s="219">
        <v>9</v>
      </c>
      <c r="C47" s="244"/>
      <c r="D47" s="428" t="s">
        <v>203</v>
      </c>
      <c r="E47" s="428"/>
      <c r="F47" s="220">
        <v>36</v>
      </c>
      <c r="G47" s="96">
        <f>G41-G43</f>
        <v>47615.6</v>
      </c>
      <c r="H47" s="96">
        <f>H41-H43</f>
        <v>49441.8</v>
      </c>
      <c r="I47" s="96">
        <f t="shared" si="0"/>
        <v>103.83529767555173</v>
      </c>
      <c r="J47" s="96">
        <f>J41-J42-J43</f>
        <v>46720.89999999986</v>
      </c>
      <c r="K47" s="96">
        <f>K41-K42-K43</f>
        <v>48122.49999999962</v>
      </c>
      <c r="L47" s="256">
        <f t="shared" si="1"/>
        <v>94.49676184928514</v>
      </c>
      <c r="M47" s="256">
        <f t="shared" si="2"/>
        <v>102.99994221001685</v>
      </c>
      <c r="N47" s="48"/>
    </row>
    <row r="48" spans="1:14" ht="20.25" customHeight="1" thickBot="1">
      <c r="A48" s="243" t="s">
        <v>26</v>
      </c>
      <c r="B48" s="219"/>
      <c r="C48" s="244"/>
      <c r="D48" s="428" t="s">
        <v>16</v>
      </c>
      <c r="E48" s="428"/>
      <c r="F48" s="220">
        <v>37</v>
      </c>
      <c r="G48" s="96"/>
      <c r="H48" s="96"/>
      <c r="I48" s="96"/>
      <c r="J48" s="255"/>
      <c r="K48" s="255"/>
      <c r="L48" s="256"/>
      <c r="M48" s="256"/>
      <c r="N48" s="48"/>
    </row>
    <row r="49" spans="1:14" ht="29.25" customHeight="1" thickBot="1">
      <c r="A49" s="243" t="s">
        <v>27</v>
      </c>
      <c r="B49" s="219"/>
      <c r="C49" s="244"/>
      <c r="D49" s="428" t="s">
        <v>152</v>
      </c>
      <c r="E49" s="428"/>
      <c r="F49" s="220">
        <v>38</v>
      </c>
      <c r="G49" s="96"/>
      <c r="H49" s="96"/>
      <c r="I49" s="96"/>
      <c r="J49" s="255"/>
      <c r="K49" s="255"/>
      <c r="L49" s="256"/>
      <c r="M49" s="256"/>
      <c r="N49" s="48"/>
    </row>
    <row r="50" spans="1:14" ht="15.75" customHeight="1" thickBot="1">
      <c r="A50" s="243"/>
      <c r="B50" s="219"/>
      <c r="C50" s="244" t="s">
        <v>32</v>
      </c>
      <c r="D50" s="428" t="s">
        <v>43</v>
      </c>
      <c r="E50" s="428"/>
      <c r="F50" s="220">
        <v>39</v>
      </c>
      <c r="G50" s="96"/>
      <c r="H50" s="96"/>
      <c r="I50" s="96"/>
      <c r="J50" s="255"/>
      <c r="K50" s="255"/>
      <c r="L50" s="256"/>
      <c r="M50" s="256"/>
      <c r="N50" s="48"/>
    </row>
    <row r="51" spans="1:14" ht="15.75" customHeight="1" thickBot="1">
      <c r="A51" s="243"/>
      <c r="B51" s="219"/>
      <c r="C51" s="244" t="s">
        <v>33</v>
      </c>
      <c r="D51" s="428" t="s">
        <v>153</v>
      </c>
      <c r="E51" s="428"/>
      <c r="F51" s="220">
        <v>40</v>
      </c>
      <c r="G51" s="96"/>
      <c r="H51" s="96"/>
      <c r="I51" s="96"/>
      <c r="J51" s="255"/>
      <c r="K51" s="255"/>
      <c r="L51" s="256"/>
      <c r="M51" s="256"/>
      <c r="N51" s="48"/>
    </row>
    <row r="52" spans="1:14" ht="15.75" customHeight="1" thickBot="1">
      <c r="A52" s="243"/>
      <c r="B52" s="219"/>
      <c r="C52" s="244" t="s">
        <v>35</v>
      </c>
      <c r="D52" s="428" t="s">
        <v>154</v>
      </c>
      <c r="E52" s="428"/>
      <c r="F52" s="220">
        <v>41</v>
      </c>
      <c r="G52" s="96"/>
      <c r="H52" s="96"/>
      <c r="I52" s="96"/>
      <c r="J52" s="255"/>
      <c r="K52" s="255"/>
      <c r="L52" s="256"/>
      <c r="M52" s="256"/>
      <c r="N52" s="48"/>
    </row>
    <row r="53" spans="1:14" ht="15.75" customHeight="1" thickBot="1">
      <c r="A53" s="243"/>
      <c r="B53" s="219"/>
      <c r="C53" s="244" t="s">
        <v>38</v>
      </c>
      <c r="D53" s="428" t="s">
        <v>52</v>
      </c>
      <c r="E53" s="428"/>
      <c r="F53" s="220">
        <v>42</v>
      </c>
      <c r="G53" s="96"/>
      <c r="H53" s="96"/>
      <c r="I53" s="96"/>
      <c r="J53" s="255"/>
      <c r="K53" s="255"/>
      <c r="L53" s="256"/>
      <c r="M53" s="256"/>
      <c r="N53" s="48"/>
    </row>
    <row r="54" spans="1:14" ht="15.75" customHeight="1" thickBot="1">
      <c r="A54" s="243"/>
      <c r="B54" s="219"/>
      <c r="C54" s="244" t="s">
        <v>39</v>
      </c>
      <c r="D54" s="428" t="s">
        <v>53</v>
      </c>
      <c r="E54" s="428"/>
      <c r="F54" s="220">
        <v>43</v>
      </c>
      <c r="G54" s="96"/>
      <c r="H54" s="96"/>
      <c r="I54" s="96"/>
      <c r="J54" s="255"/>
      <c r="K54" s="255"/>
      <c r="L54" s="256"/>
      <c r="M54" s="256"/>
      <c r="N54" s="48"/>
    </row>
    <row r="55" spans="1:14" ht="18.75" customHeight="1" thickBot="1">
      <c r="A55" s="243" t="s">
        <v>28</v>
      </c>
      <c r="B55" s="219"/>
      <c r="C55" s="244"/>
      <c r="D55" s="428" t="s">
        <v>17</v>
      </c>
      <c r="E55" s="428"/>
      <c r="F55" s="220">
        <v>44</v>
      </c>
      <c r="G55" s="96">
        <f>'Anexa 5'!F10</f>
        <v>174700</v>
      </c>
      <c r="H55" s="96">
        <f>'Anexa 5'!G10</f>
        <v>254441.8</v>
      </c>
      <c r="I55" s="96">
        <f t="shared" si="0"/>
        <v>145.64499141385232</v>
      </c>
      <c r="J55" s="96">
        <f>'Anexa 5'!H10</f>
        <v>225320</v>
      </c>
      <c r="K55" s="96">
        <f>'Anexa 5'!I10</f>
        <v>241680</v>
      </c>
      <c r="L55" s="256">
        <f t="shared" si="1"/>
        <v>88.55463213984494</v>
      </c>
      <c r="M55" s="256">
        <f t="shared" si="2"/>
        <v>107.2607846618143</v>
      </c>
      <c r="N55" s="48"/>
    </row>
    <row r="56" spans="1:14" ht="15.75" customHeight="1" thickBot="1">
      <c r="A56" s="243"/>
      <c r="B56" s="219">
        <v>1</v>
      </c>
      <c r="C56" s="244"/>
      <c r="D56" s="428" t="s">
        <v>18</v>
      </c>
      <c r="E56" s="428"/>
      <c r="F56" s="220">
        <v>45</v>
      </c>
      <c r="G56" s="96">
        <f>'Anexa 5'!F14+'Anexa 5'!F15</f>
        <v>4600</v>
      </c>
      <c r="H56" s="96">
        <f>'Anexa 5'!G14+'Anexa 5'!G15</f>
        <v>45000</v>
      </c>
      <c r="I56" s="96">
        <f t="shared" si="0"/>
        <v>978.2608695652174</v>
      </c>
      <c r="J56" s="96">
        <f>'Anexa 5'!H14+'Anexa 5'!H15</f>
        <v>15000</v>
      </c>
      <c r="K56" s="96">
        <f>'Anexa 5'!I14+'Anexa 5'!I15</f>
        <v>20000</v>
      </c>
      <c r="L56" s="256">
        <f t="shared" si="1"/>
        <v>33.33333333333333</v>
      </c>
      <c r="M56" s="256">
        <f t="shared" si="2"/>
        <v>133.33333333333331</v>
      </c>
      <c r="N56" s="48"/>
    </row>
    <row r="57" spans="1:14" ht="26.25" customHeight="1" thickBot="1">
      <c r="A57" s="243"/>
      <c r="B57" s="219"/>
      <c r="C57" s="244"/>
      <c r="D57" s="245"/>
      <c r="E57" s="245" t="s">
        <v>404</v>
      </c>
      <c r="F57" s="220">
        <v>46</v>
      </c>
      <c r="G57" s="96"/>
      <c r="H57" s="96"/>
      <c r="I57" s="96"/>
      <c r="J57" s="96"/>
      <c r="K57" s="96"/>
      <c r="L57" s="256"/>
      <c r="M57" s="256"/>
      <c r="N57" s="48"/>
    </row>
    <row r="58" spans="1:14" ht="15.75" customHeight="1" thickBot="1">
      <c r="A58" s="243" t="s">
        <v>29</v>
      </c>
      <c r="B58" s="219"/>
      <c r="C58" s="244"/>
      <c r="D58" s="428" t="s">
        <v>136</v>
      </c>
      <c r="E58" s="428"/>
      <c r="F58" s="220">
        <v>47</v>
      </c>
      <c r="G58" s="96">
        <f>'Anexa 5'!F23</f>
        <v>174700</v>
      </c>
      <c r="H58" s="96">
        <f>'Anexa 5'!G23</f>
        <v>254441.82814844407</v>
      </c>
      <c r="I58" s="96">
        <f t="shared" si="0"/>
        <v>145.64500752629883</v>
      </c>
      <c r="J58" s="96">
        <f>'Anexa 5'!H23</f>
        <v>225320.00000000003</v>
      </c>
      <c r="K58" s="96">
        <f>'Anexa 5'!I23</f>
        <v>241680</v>
      </c>
      <c r="L58" s="256">
        <f t="shared" si="1"/>
        <v>88.55462234320449</v>
      </c>
      <c r="M58" s="256">
        <f t="shared" si="2"/>
        <v>107.2607846618143</v>
      </c>
      <c r="N58" s="48"/>
    </row>
    <row r="59" spans="1:14" ht="17.25" customHeight="1" thickBot="1">
      <c r="A59" s="243" t="s">
        <v>76</v>
      </c>
      <c r="B59" s="218"/>
      <c r="C59" s="244"/>
      <c r="D59" s="428" t="s">
        <v>19</v>
      </c>
      <c r="E59" s="428"/>
      <c r="F59" s="220">
        <v>48</v>
      </c>
      <c r="G59" s="97"/>
      <c r="H59" s="97"/>
      <c r="I59" s="96"/>
      <c r="J59" s="255"/>
      <c r="K59" s="255"/>
      <c r="L59" s="256"/>
      <c r="M59" s="256"/>
      <c r="N59" s="48"/>
    </row>
    <row r="60" spans="1:14" ht="18.75" customHeight="1" thickBot="1">
      <c r="A60" s="348"/>
      <c r="B60" s="219">
        <v>1</v>
      </c>
      <c r="C60" s="244"/>
      <c r="D60" s="428" t="s">
        <v>121</v>
      </c>
      <c r="E60" s="428"/>
      <c r="F60" s="220">
        <v>49</v>
      </c>
      <c r="G60" s="97">
        <f>'BVC 2015 analitic'!I169</f>
        <v>17166</v>
      </c>
      <c r="H60" s="97">
        <f>'BVC 2015 analitic'!J169</f>
        <v>17166</v>
      </c>
      <c r="I60" s="96">
        <f t="shared" si="0"/>
        <v>100</v>
      </c>
      <c r="J60" s="97">
        <v>17166</v>
      </c>
      <c r="K60" s="255">
        <v>17166</v>
      </c>
      <c r="L60" s="256">
        <f t="shared" si="1"/>
        <v>100</v>
      </c>
      <c r="M60" s="256">
        <f t="shared" si="2"/>
        <v>100</v>
      </c>
      <c r="N60" s="48"/>
    </row>
    <row r="61" spans="1:14" ht="15.75" customHeight="1" thickBot="1">
      <c r="A61" s="348"/>
      <c r="B61" s="219">
        <v>2</v>
      </c>
      <c r="C61" s="244"/>
      <c r="D61" s="428" t="s">
        <v>157</v>
      </c>
      <c r="E61" s="428"/>
      <c r="F61" s="220">
        <v>50</v>
      </c>
      <c r="G61" s="97">
        <f>'BVC 2015 analitic'!I170</f>
        <v>17571</v>
      </c>
      <c r="H61" s="97">
        <f>'BVC 2015 analitic'!J170</f>
        <v>17571</v>
      </c>
      <c r="I61" s="96">
        <f t="shared" si="0"/>
        <v>100</v>
      </c>
      <c r="J61" s="97">
        <v>17571</v>
      </c>
      <c r="K61" s="255">
        <v>17571</v>
      </c>
      <c r="L61" s="256">
        <f t="shared" si="1"/>
        <v>100</v>
      </c>
      <c r="M61" s="256">
        <f t="shared" si="2"/>
        <v>100</v>
      </c>
      <c r="N61" s="48"/>
    </row>
    <row r="62" spans="1:14" ht="23.25" customHeight="1" thickBot="1">
      <c r="A62" s="348"/>
      <c r="B62" s="219"/>
      <c r="C62" s="244"/>
      <c r="D62" s="422" t="s">
        <v>463</v>
      </c>
      <c r="E62" s="422"/>
      <c r="F62" s="220">
        <v>51</v>
      </c>
      <c r="G62" s="97">
        <f>'BVC 2015 analitic'!I171</f>
        <v>2064</v>
      </c>
      <c r="H62" s="97">
        <f>'BVC 2015 analitic'!J171</f>
        <v>2504</v>
      </c>
      <c r="I62" s="96">
        <f t="shared" si="0"/>
        <v>121.31782945736434</v>
      </c>
      <c r="J62" s="97">
        <v>2504</v>
      </c>
      <c r="K62" s="255">
        <v>2504</v>
      </c>
      <c r="L62" s="256">
        <f t="shared" si="1"/>
        <v>100</v>
      </c>
      <c r="M62" s="256">
        <f t="shared" si="2"/>
        <v>100</v>
      </c>
      <c r="N62" s="48"/>
    </row>
    <row r="63" spans="1:14" ht="27.75" customHeight="1" thickBot="1">
      <c r="A63" s="348"/>
      <c r="B63" s="219"/>
      <c r="C63" s="244"/>
      <c r="D63" s="422" t="s">
        <v>464</v>
      </c>
      <c r="E63" s="422"/>
      <c r="F63" s="220">
        <v>52</v>
      </c>
      <c r="G63" s="97">
        <f>'BVC 2015 analitic'!I172</f>
        <v>3254</v>
      </c>
      <c r="H63" s="97">
        <f>'BVC 2015 analitic'!J172</f>
        <v>4664</v>
      </c>
      <c r="I63" s="96">
        <f t="shared" si="0"/>
        <v>143.33128457283345</v>
      </c>
      <c r="J63" s="97">
        <v>4664</v>
      </c>
      <c r="K63" s="255">
        <v>4664</v>
      </c>
      <c r="L63" s="256">
        <f t="shared" si="1"/>
        <v>100</v>
      </c>
      <c r="M63" s="256">
        <f t="shared" si="2"/>
        <v>100</v>
      </c>
      <c r="N63" s="48"/>
    </row>
    <row r="64" spans="1:14" ht="39" customHeight="1" thickBot="1">
      <c r="A64" s="348"/>
      <c r="B64" s="219">
        <v>3</v>
      </c>
      <c r="C64" s="244"/>
      <c r="D64" s="349" t="s">
        <v>405</v>
      </c>
      <c r="E64" s="350"/>
      <c r="F64" s="220">
        <v>53</v>
      </c>
      <c r="G64" s="97">
        <f>'BVC 2015 analitic'!I174</f>
        <v>2254.2577030812326</v>
      </c>
      <c r="H64" s="97">
        <f>'BVC 2015 analitic'!J174</f>
        <v>2224.0086950003747</v>
      </c>
      <c r="I64" s="96">
        <f t="shared" si="0"/>
        <v>98.65813886143043</v>
      </c>
      <c r="J64" s="97">
        <f>J23/J61/12*1000</f>
        <v>3005.7732437918544</v>
      </c>
      <c r="K64" s="97">
        <f>K23/K61/12*1000</f>
        <v>3095.946445848273</v>
      </c>
      <c r="L64" s="256">
        <f t="shared" si="1"/>
        <v>135.15114624097043</v>
      </c>
      <c r="M64" s="256">
        <f t="shared" si="2"/>
        <v>103.00000015778512</v>
      </c>
      <c r="N64" s="48"/>
    </row>
    <row r="65" spans="1:14" ht="41.25" customHeight="1" thickBot="1">
      <c r="A65" s="348"/>
      <c r="B65" s="219">
        <v>4</v>
      </c>
      <c r="C65" s="244"/>
      <c r="D65" s="349" t="s">
        <v>406</v>
      </c>
      <c r="E65" s="349"/>
      <c r="F65" s="220">
        <v>54</v>
      </c>
      <c r="G65" s="97">
        <f>'BVC 2015 analitic'!I173</f>
        <v>2000.0080032012809</v>
      </c>
      <c r="H65" s="97">
        <f>'BVC 2015 analitic'!J173</f>
        <v>2044.112135522075</v>
      </c>
      <c r="I65" s="96">
        <f t="shared" si="0"/>
        <v>102.20519779171882</v>
      </c>
      <c r="J65" s="97">
        <f>J24/J61/12*1000</f>
        <v>2664.2967579155047</v>
      </c>
      <c r="K65" s="97">
        <f>K24/K61/12*1000</f>
        <v>2744.225807675526</v>
      </c>
      <c r="L65" s="256">
        <f t="shared" si="1"/>
        <v>130.34004894428318</v>
      </c>
      <c r="M65" s="256">
        <f t="shared" si="2"/>
        <v>103.00000551825002</v>
      </c>
      <c r="N65" s="48"/>
    </row>
    <row r="66" spans="1:14" ht="27" customHeight="1" thickBot="1">
      <c r="A66" s="348"/>
      <c r="B66" s="219">
        <v>5</v>
      </c>
      <c r="C66" s="244"/>
      <c r="D66" s="349" t="s">
        <v>407</v>
      </c>
      <c r="E66" s="349"/>
      <c r="F66" s="220">
        <v>55</v>
      </c>
      <c r="G66" s="97"/>
      <c r="H66" s="97"/>
      <c r="I66" s="96"/>
      <c r="J66" s="97"/>
      <c r="K66" s="97"/>
      <c r="L66" s="256"/>
      <c r="M66" s="256"/>
      <c r="N66" s="48"/>
    </row>
    <row r="67" spans="1:14" ht="30" customHeight="1" thickBot="1">
      <c r="A67" s="348"/>
      <c r="B67" s="219">
        <v>6</v>
      </c>
      <c r="C67" s="244"/>
      <c r="D67" s="349" t="s">
        <v>415</v>
      </c>
      <c r="E67" s="349"/>
      <c r="F67" s="220">
        <v>56</v>
      </c>
      <c r="G67" s="97">
        <f>'BVC 2015 analitic'!I176</f>
        <v>532.240623755051</v>
      </c>
      <c r="H67" s="97">
        <f>'BVC 2015 analitic'!J176</f>
        <v>529.281201980536</v>
      </c>
      <c r="I67" s="96">
        <f t="shared" si="0"/>
        <v>99.44396920444821</v>
      </c>
      <c r="J67" s="97">
        <f>9500/J61*1000</f>
        <v>540.6635934209777</v>
      </c>
      <c r="K67" s="97">
        <f>9600/K61*1000</f>
        <v>546.3547891411986</v>
      </c>
      <c r="L67" s="256">
        <f t="shared" si="1"/>
        <v>102.15053763440861</v>
      </c>
      <c r="M67" s="256">
        <f t="shared" si="2"/>
        <v>101.05263157894737</v>
      </c>
      <c r="N67" s="48"/>
    </row>
    <row r="68" spans="1:14" ht="27.75" customHeight="1" thickBot="1">
      <c r="A68" s="348"/>
      <c r="B68" s="219">
        <v>7</v>
      </c>
      <c r="C68" s="244"/>
      <c r="D68" s="428" t="s">
        <v>408</v>
      </c>
      <c r="E68" s="428"/>
      <c r="F68" s="220">
        <v>57</v>
      </c>
      <c r="G68" s="97">
        <f>G18/G12*1000</f>
        <v>918.75</v>
      </c>
      <c r="H68" s="97">
        <f>H18/H12*1000</f>
        <v>918.1818181818182</v>
      </c>
      <c r="I68" s="96">
        <f t="shared" si="0"/>
        <v>99.93815708101424</v>
      </c>
      <c r="J68" s="97">
        <f>J18/J12*1000</f>
        <v>918.1817593409827</v>
      </c>
      <c r="K68" s="97">
        <f>K18/K12*1000</f>
        <v>918.1817610547936</v>
      </c>
      <c r="L68" s="256">
        <f t="shared" si="1"/>
        <v>99.99999359159217</v>
      </c>
      <c r="M68" s="256">
        <f t="shared" si="2"/>
        <v>100.0000001866527</v>
      </c>
      <c r="N68" s="48"/>
    </row>
    <row r="69" spans="1:14" ht="15.75" customHeight="1" thickBot="1">
      <c r="A69" s="348"/>
      <c r="B69" s="219">
        <v>8</v>
      </c>
      <c r="C69" s="244"/>
      <c r="D69" s="428" t="s">
        <v>137</v>
      </c>
      <c r="E69" s="428"/>
      <c r="F69" s="220">
        <v>58</v>
      </c>
      <c r="G69" s="97">
        <f>'BVC 2015 analitic'!I182</f>
        <v>0</v>
      </c>
      <c r="H69" s="97">
        <f>'BVC 2015 analitic'!J182</f>
        <v>0</v>
      </c>
      <c r="I69" s="96"/>
      <c r="J69" s="255">
        <v>0</v>
      </c>
      <c r="K69" s="255">
        <v>0</v>
      </c>
      <c r="L69" s="256"/>
      <c r="M69" s="256"/>
      <c r="N69" s="48"/>
    </row>
    <row r="70" spans="1:14" ht="15.75" customHeight="1" thickBot="1">
      <c r="A70" s="348"/>
      <c r="B70" s="219">
        <v>9</v>
      </c>
      <c r="C70" s="244"/>
      <c r="D70" s="428" t="s">
        <v>138</v>
      </c>
      <c r="E70" s="428"/>
      <c r="F70" s="220">
        <v>59</v>
      </c>
      <c r="G70" s="97">
        <f>'BVC 2015 analitic'!I183</f>
        <v>18700</v>
      </c>
      <c r="H70" s="97">
        <f>'BVC 2015 analitic'!J183</f>
        <v>18700</v>
      </c>
      <c r="I70" s="96">
        <f t="shared" si="0"/>
        <v>100</v>
      </c>
      <c r="J70" s="255">
        <v>18700</v>
      </c>
      <c r="K70" s="255">
        <v>18700</v>
      </c>
      <c r="L70" s="256">
        <f t="shared" si="1"/>
        <v>100</v>
      </c>
      <c r="M70" s="256">
        <f t="shared" si="2"/>
        <v>100</v>
      </c>
      <c r="N70" s="48"/>
    </row>
    <row r="71" spans="1:8" ht="15.75" customHeight="1">
      <c r="A71" s="45"/>
      <c r="B71" s="46"/>
      <c r="C71" s="47"/>
      <c r="D71" s="251"/>
      <c r="E71" s="251"/>
      <c r="F71" s="48"/>
      <c r="G71" s="48"/>
      <c r="H71" s="49"/>
    </row>
    <row r="72" spans="1:8" ht="15.75" customHeight="1">
      <c r="A72" s="45"/>
      <c r="B72" s="46"/>
      <c r="C72" s="47"/>
      <c r="D72" s="251"/>
      <c r="E72" s="251"/>
      <c r="F72" s="48"/>
      <c r="G72" s="48"/>
      <c r="H72" s="49"/>
    </row>
    <row r="73" spans="1:13" ht="12.75">
      <c r="A73" s="235" t="s">
        <v>296</v>
      </c>
      <c r="B73" s="236"/>
      <c r="C73" s="236"/>
      <c r="D73" s="236"/>
      <c r="E73" s="236"/>
      <c r="F73" s="236"/>
      <c r="G73" s="98"/>
      <c r="H73" s="223" t="s">
        <v>297</v>
      </c>
      <c r="I73" s="224"/>
      <c r="J73" s="224"/>
      <c r="K73" s="224"/>
      <c r="L73" s="224"/>
      <c r="M73" s="224"/>
    </row>
    <row r="74" spans="1:13" ht="12.75">
      <c r="A74" s="426" t="s">
        <v>298</v>
      </c>
      <c r="B74" s="224"/>
      <c r="C74" s="224"/>
      <c r="D74" s="224"/>
      <c r="E74" s="224"/>
      <c r="F74" s="224"/>
      <c r="G74" s="48"/>
      <c r="H74" s="225" t="s">
        <v>299</v>
      </c>
      <c r="I74" s="224"/>
      <c r="J74" s="224"/>
      <c r="K74" s="224"/>
      <c r="L74" s="224"/>
      <c r="M74" s="224"/>
    </row>
    <row r="75" spans="1:13" ht="12.75">
      <c r="A75" s="45"/>
      <c r="B75" s="267"/>
      <c r="C75" s="267"/>
      <c r="D75" s="267"/>
      <c r="E75" s="267"/>
      <c r="F75" s="267"/>
      <c r="G75" s="48"/>
      <c r="H75" s="39"/>
      <c r="I75" s="267"/>
      <c r="J75" s="267"/>
      <c r="K75" s="267"/>
      <c r="L75" s="267"/>
      <c r="M75" s="267"/>
    </row>
    <row r="76" spans="1:13" ht="12.75">
      <c r="A76" s="45"/>
      <c r="B76" s="267"/>
      <c r="C76" s="267"/>
      <c r="D76" s="267"/>
      <c r="E76" s="267"/>
      <c r="F76" s="267"/>
      <c r="G76" s="48"/>
      <c r="H76" s="39"/>
      <c r="I76" s="267"/>
      <c r="J76" s="267"/>
      <c r="K76" s="267"/>
      <c r="L76" s="267"/>
      <c r="M76" s="267"/>
    </row>
    <row r="77" spans="1:9" ht="14.25" customHeight="1">
      <c r="A77" s="46"/>
      <c r="B77" s="46"/>
      <c r="D77" s="46"/>
      <c r="E77" s="235"/>
      <c r="F77" s="235"/>
      <c r="G77" s="424" t="s">
        <v>336</v>
      </c>
      <c r="H77" s="425"/>
      <c r="I77" s="425"/>
    </row>
    <row r="78" spans="1:9" ht="12.75">
      <c r="A78" s="46"/>
      <c r="B78" s="46"/>
      <c r="D78" s="46"/>
      <c r="E78" s="51"/>
      <c r="F78" s="48"/>
      <c r="G78" s="424" t="s">
        <v>421</v>
      </c>
      <c r="H78" s="425"/>
      <c r="I78" s="425"/>
    </row>
    <row r="79" spans="1:9" ht="12.75" customHeight="1" hidden="1">
      <c r="A79" s="46"/>
      <c r="B79" s="46"/>
      <c r="D79" s="46"/>
      <c r="E79" s="51"/>
      <c r="F79" s="48"/>
      <c r="G79" s="426" t="s">
        <v>337</v>
      </c>
      <c r="H79" s="427"/>
      <c r="I79" s="427"/>
    </row>
    <row r="80" spans="1:11" ht="12.75" hidden="1">
      <c r="A80" s="426"/>
      <c r="B80" s="426"/>
      <c r="C80" s="378"/>
      <c r="D80" s="378"/>
      <c r="E80" s="378"/>
      <c r="F80" s="378"/>
      <c r="G80" s="378"/>
      <c r="H80" s="378"/>
      <c r="I80" s="378"/>
      <c r="J80" s="39" t="s">
        <v>336</v>
      </c>
      <c r="K80" s="108"/>
    </row>
    <row r="81" spans="1:11" ht="12.75" hidden="1">
      <c r="A81" s="46"/>
      <c r="B81" s="46"/>
      <c r="C81" s="47"/>
      <c r="D81" s="45"/>
      <c r="E81" s="268"/>
      <c r="F81" s="39"/>
      <c r="G81" s="39"/>
      <c r="H81" s="108"/>
      <c r="J81" s="39" t="s">
        <v>421</v>
      </c>
      <c r="K81" s="108"/>
    </row>
    <row r="82" spans="1:11" ht="12.75" hidden="1">
      <c r="A82" s="46"/>
      <c r="B82" s="46"/>
      <c r="C82" s="47"/>
      <c r="D82" s="45"/>
      <c r="E82" s="268"/>
      <c r="F82" s="39"/>
      <c r="G82" s="39"/>
      <c r="H82" s="108"/>
      <c r="J82" s="39" t="s">
        <v>337</v>
      </c>
      <c r="K82" s="108"/>
    </row>
    <row r="83" spans="1:11" ht="12.75" hidden="1">
      <c r="A83" s="46"/>
      <c r="B83" s="46"/>
      <c r="C83" s="47"/>
      <c r="D83" s="45"/>
      <c r="E83" s="268"/>
      <c r="F83" s="39"/>
      <c r="G83" s="39"/>
      <c r="H83" s="108"/>
      <c r="J83" s="39"/>
      <c r="K83" s="108"/>
    </row>
    <row r="84" spans="1:9" ht="12.75">
      <c r="A84" s="46"/>
      <c r="B84" s="46"/>
      <c r="D84" s="46"/>
      <c r="E84" s="51"/>
      <c r="F84" s="48"/>
      <c r="G84" s="426" t="s">
        <v>337</v>
      </c>
      <c r="H84" s="427"/>
      <c r="I84" s="427"/>
    </row>
    <row r="85" spans="1:8" ht="12.75">
      <c r="A85" s="46"/>
      <c r="B85" s="46"/>
      <c r="D85" s="46"/>
      <c r="E85" s="51"/>
      <c r="F85" s="48"/>
      <c r="G85" s="48"/>
      <c r="H85" s="49"/>
    </row>
    <row r="86" spans="1:8" ht="12.75">
      <c r="A86" s="46"/>
      <c r="B86" s="46"/>
      <c r="D86" s="46"/>
      <c r="E86" s="51"/>
      <c r="F86" s="48"/>
      <c r="G86" s="48"/>
      <c r="H86" s="49"/>
    </row>
    <row r="87" spans="1:8" ht="12.75">
      <c r="A87" s="46"/>
      <c r="B87" s="46"/>
      <c r="D87" s="46"/>
      <c r="E87" s="51"/>
      <c r="F87" s="48"/>
      <c r="G87" s="48"/>
      <c r="H87" s="49"/>
    </row>
    <row r="88" spans="1:8" ht="12.75">
      <c r="A88" s="46"/>
      <c r="B88" s="46"/>
      <c r="D88" s="46"/>
      <c r="E88" s="51"/>
      <c r="F88" s="48"/>
      <c r="G88" s="48"/>
      <c r="H88" s="49"/>
    </row>
    <row r="89" spans="1:8" ht="12.75">
      <c r="A89" s="46"/>
      <c r="B89" s="46"/>
      <c r="D89" s="46"/>
      <c r="E89" s="51"/>
      <c r="F89" s="48"/>
      <c r="G89" s="48"/>
      <c r="H89" s="49"/>
    </row>
    <row r="90" spans="1:8" ht="12.75">
      <c r="A90" s="46"/>
      <c r="B90" s="46"/>
      <c r="D90" s="46"/>
      <c r="E90" s="51"/>
      <c r="F90" s="48"/>
      <c r="G90" s="48"/>
      <c r="H90" s="49"/>
    </row>
    <row r="91" spans="1:8" ht="12.75">
      <c r="A91" s="46"/>
      <c r="B91" s="46"/>
      <c r="D91" s="46"/>
      <c r="E91" s="51"/>
      <c r="F91" s="48"/>
      <c r="G91" s="48"/>
      <c r="H91" s="49"/>
    </row>
    <row r="92" spans="1:8" ht="12.75">
      <c r="A92" s="46"/>
      <c r="B92" s="46"/>
      <c r="D92" s="46"/>
      <c r="E92" s="51"/>
      <c r="F92" s="48"/>
      <c r="G92" s="48"/>
      <c r="H92" s="49"/>
    </row>
    <row r="93" spans="1:8" ht="12.75">
      <c r="A93" s="46"/>
      <c r="B93" s="46"/>
      <c r="D93" s="46"/>
      <c r="E93" s="51"/>
      <c r="F93" s="48"/>
      <c r="G93" s="48"/>
      <c r="H93" s="49"/>
    </row>
    <row r="94" spans="1:8" ht="12.75">
      <c r="A94" s="46"/>
      <c r="B94" s="46"/>
      <c r="D94" s="46"/>
      <c r="E94" s="51"/>
      <c r="F94" s="48"/>
      <c r="G94" s="48"/>
      <c r="H94" s="49"/>
    </row>
    <row r="95" spans="1:8" ht="12.75">
      <c r="A95" s="46"/>
      <c r="B95" s="46"/>
      <c r="D95" s="46"/>
      <c r="E95" s="51"/>
      <c r="F95" s="48"/>
      <c r="G95" s="48"/>
      <c r="H95" s="49"/>
    </row>
    <row r="96" spans="1:8" ht="12.75">
      <c r="A96" s="46"/>
      <c r="B96" s="46"/>
      <c r="D96" s="46"/>
      <c r="E96" s="51"/>
      <c r="F96" s="48"/>
      <c r="G96" s="48"/>
      <c r="H96" s="49"/>
    </row>
    <row r="97" spans="1:8" ht="12.75">
      <c r="A97" s="46"/>
      <c r="B97" s="46"/>
      <c r="D97" s="46"/>
      <c r="E97" s="51"/>
      <c r="F97" s="48"/>
      <c r="G97" s="48"/>
      <c r="H97" s="49"/>
    </row>
    <row r="98" spans="1:8" ht="12.75">
      <c r="A98" s="46"/>
      <c r="B98" s="46"/>
      <c r="D98" s="46"/>
      <c r="E98" s="51"/>
      <c r="F98" s="48"/>
      <c r="G98" s="48"/>
      <c r="H98" s="49"/>
    </row>
    <row r="99" spans="1:8" ht="12.75">
      <c r="A99" s="46"/>
      <c r="B99" s="46"/>
      <c r="D99" s="46"/>
      <c r="E99" s="51"/>
      <c r="F99" s="48"/>
      <c r="G99" s="48"/>
      <c r="H99" s="49"/>
    </row>
    <row r="100" spans="1:8" ht="12.75">
      <c r="A100" s="46"/>
      <c r="B100" s="46"/>
      <c r="D100" s="46"/>
      <c r="E100" s="51"/>
      <c r="F100" s="48"/>
      <c r="G100" s="48"/>
      <c r="H100" s="49"/>
    </row>
    <row r="101" spans="1:8" ht="12.75">
      <c r="A101" s="46"/>
      <c r="B101" s="46"/>
      <c r="D101" s="46"/>
      <c r="E101" s="51"/>
      <c r="F101" s="48"/>
      <c r="G101" s="48"/>
      <c r="H101" s="49"/>
    </row>
    <row r="102" spans="1:8" ht="12.75">
      <c r="A102" s="46"/>
      <c r="B102" s="46"/>
      <c r="D102" s="46"/>
      <c r="E102" s="51"/>
      <c r="F102" s="48"/>
      <c r="G102" s="48"/>
      <c r="H102" s="49"/>
    </row>
    <row r="103" spans="1:8" ht="12.75">
      <c r="A103" s="46"/>
      <c r="B103" s="46"/>
      <c r="D103" s="46"/>
      <c r="E103" s="51"/>
      <c r="F103" s="48"/>
      <c r="G103" s="48"/>
      <c r="H103" s="49"/>
    </row>
    <row r="104" spans="1:8" ht="12.75">
      <c r="A104" s="46"/>
      <c r="B104" s="46"/>
      <c r="D104" s="46"/>
      <c r="E104" s="51"/>
      <c r="F104" s="48"/>
      <c r="G104" s="48"/>
      <c r="H104" s="49"/>
    </row>
    <row r="105" spans="1:8" ht="12.75">
      <c r="A105" s="46"/>
      <c r="B105" s="46"/>
      <c r="D105" s="46"/>
      <c r="E105" s="51"/>
      <c r="F105" s="48"/>
      <c r="G105" s="48"/>
      <c r="H105" s="49"/>
    </row>
    <row r="106" spans="1:8" ht="12.75">
      <c r="A106" s="46"/>
      <c r="B106" s="46"/>
      <c r="D106" s="46"/>
      <c r="E106" s="51"/>
      <c r="F106" s="48"/>
      <c r="G106" s="48"/>
      <c r="H106" s="49"/>
    </row>
    <row r="107" spans="1:8" ht="12.75">
      <c r="A107" s="46"/>
      <c r="B107" s="46"/>
      <c r="D107" s="46"/>
      <c r="E107" s="51"/>
      <c r="F107" s="48"/>
      <c r="G107" s="48"/>
      <c r="H107" s="49"/>
    </row>
    <row r="108" spans="1:8" ht="12.75">
      <c r="A108" s="46"/>
      <c r="B108" s="46"/>
      <c r="D108" s="46"/>
      <c r="E108" s="51"/>
      <c r="F108" s="48"/>
      <c r="G108" s="48"/>
      <c r="H108" s="49"/>
    </row>
    <row r="109" spans="1:8" ht="12.75">
      <c r="A109" s="46"/>
      <c r="B109" s="46"/>
      <c r="D109" s="46"/>
      <c r="E109" s="51"/>
      <c r="F109" s="48"/>
      <c r="G109" s="48"/>
      <c r="H109" s="49"/>
    </row>
    <row r="110" spans="1:8" ht="12.75">
      <c r="A110" s="46"/>
      <c r="B110" s="46"/>
      <c r="D110" s="46"/>
      <c r="E110" s="51"/>
      <c r="F110" s="48"/>
      <c r="G110" s="48"/>
      <c r="H110" s="49"/>
    </row>
    <row r="111" spans="1:8" ht="12.75">
      <c r="A111" s="46"/>
      <c r="B111" s="46"/>
      <c r="D111" s="46"/>
      <c r="E111" s="51"/>
      <c r="F111" s="48"/>
      <c r="G111" s="48"/>
      <c r="H111" s="49"/>
    </row>
    <row r="112" spans="1:8" ht="12.75">
      <c r="A112" s="46"/>
      <c r="B112" s="46"/>
      <c r="D112" s="46"/>
      <c r="E112" s="51"/>
      <c r="F112" s="48"/>
      <c r="G112" s="48"/>
      <c r="H112" s="49"/>
    </row>
    <row r="113" spans="1:8" ht="12.75">
      <c r="A113" s="46"/>
      <c r="B113" s="46"/>
      <c r="D113" s="46"/>
      <c r="E113" s="51"/>
      <c r="F113" s="48"/>
      <c r="G113" s="48"/>
      <c r="H113" s="49"/>
    </row>
    <row r="114" spans="1:8" ht="12.75">
      <c r="A114" s="46"/>
      <c r="B114" s="46"/>
      <c r="D114" s="46"/>
      <c r="E114" s="51"/>
      <c r="F114" s="48"/>
      <c r="G114" s="48"/>
      <c r="H114" s="49"/>
    </row>
    <row r="115" spans="1:8" ht="12.75">
      <c r="A115" s="46"/>
      <c r="B115" s="46"/>
      <c r="D115" s="46"/>
      <c r="E115" s="51"/>
      <c r="F115" s="48"/>
      <c r="G115" s="48"/>
      <c r="H115" s="49"/>
    </row>
    <row r="116" spans="1:8" ht="12.75">
      <c r="A116" s="46"/>
      <c r="B116" s="46"/>
      <c r="D116" s="46"/>
      <c r="E116" s="51"/>
      <c r="F116" s="48"/>
      <c r="G116" s="48"/>
      <c r="H116" s="49"/>
    </row>
    <row r="117" spans="1:8" ht="12.75">
      <c r="A117" s="46"/>
      <c r="B117" s="46"/>
      <c r="D117" s="46"/>
      <c r="E117" s="51"/>
      <c r="F117" s="48"/>
      <c r="G117" s="48"/>
      <c r="H117" s="49"/>
    </row>
    <row r="118" spans="1:8" ht="12.75">
      <c r="A118" s="46"/>
      <c r="B118" s="46"/>
      <c r="D118" s="46"/>
      <c r="E118" s="51"/>
      <c r="F118" s="48"/>
      <c r="G118" s="48"/>
      <c r="H118" s="49"/>
    </row>
    <row r="119" spans="1:8" ht="12.75">
      <c r="A119" s="46"/>
      <c r="B119" s="46"/>
      <c r="D119" s="46"/>
      <c r="E119" s="51"/>
      <c r="F119" s="48"/>
      <c r="G119" s="48"/>
      <c r="H119" s="49"/>
    </row>
    <row r="120" spans="1:8" ht="12.75">
      <c r="A120" s="46"/>
      <c r="B120" s="46"/>
      <c r="D120" s="46"/>
      <c r="E120" s="51"/>
      <c r="F120" s="48"/>
      <c r="G120" s="48"/>
      <c r="H120" s="49"/>
    </row>
    <row r="121" spans="1:8" ht="12.75">
      <c r="A121" s="46"/>
      <c r="B121" s="46"/>
      <c r="D121" s="46"/>
      <c r="E121" s="51"/>
      <c r="F121" s="48"/>
      <c r="G121" s="48"/>
      <c r="H121" s="49"/>
    </row>
    <row r="122" spans="1:8" ht="12.75">
      <c r="A122" s="46"/>
      <c r="B122" s="46"/>
      <c r="D122" s="46"/>
      <c r="E122" s="51"/>
      <c r="F122" s="48"/>
      <c r="G122" s="48"/>
      <c r="H122" s="49"/>
    </row>
    <row r="123" spans="1:8" ht="12.75">
      <c r="A123" s="46"/>
      <c r="B123" s="46"/>
      <c r="D123" s="46"/>
      <c r="E123" s="51"/>
      <c r="F123" s="48"/>
      <c r="G123" s="48"/>
      <c r="H123" s="49"/>
    </row>
    <row r="124" spans="1:8" ht="12.75">
      <c r="A124" s="46"/>
      <c r="B124" s="46"/>
      <c r="D124" s="46"/>
      <c r="E124" s="51"/>
      <c r="F124" s="48"/>
      <c r="G124" s="48"/>
      <c r="H124" s="49"/>
    </row>
    <row r="125" spans="1:8" ht="12.75">
      <c r="A125" s="46"/>
      <c r="B125" s="46"/>
      <c r="D125" s="46"/>
      <c r="E125" s="51"/>
      <c r="F125" s="48"/>
      <c r="G125" s="48"/>
      <c r="H125" s="49"/>
    </row>
    <row r="126" spans="1:8" ht="12.75">
      <c r="A126" s="46"/>
      <c r="B126" s="46"/>
      <c r="D126" s="46"/>
      <c r="E126" s="51"/>
      <c r="F126" s="48"/>
      <c r="G126" s="48"/>
      <c r="H126" s="49"/>
    </row>
    <row r="127" spans="1:8" ht="12.75">
      <c r="A127" s="46"/>
      <c r="B127" s="46"/>
      <c r="D127" s="46"/>
      <c r="E127" s="51"/>
      <c r="F127" s="48"/>
      <c r="G127" s="48"/>
      <c r="H127" s="49"/>
    </row>
    <row r="128" spans="1:8" ht="12.75">
      <c r="A128" s="46"/>
      <c r="B128" s="46"/>
      <c r="D128" s="46"/>
      <c r="E128" s="51"/>
      <c r="F128" s="48"/>
      <c r="G128" s="48"/>
      <c r="H128" s="49"/>
    </row>
    <row r="129" spans="1:8" ht="12.75">
      <c r="A129" s="46"/>
      <c r="B129" s="46"/>
      <c r="D129" s="46"/>
      <c r="E129" s="51"/>
      <c r="F129" s="48"/>
      <c r="G129" s="48"/>
      <c r="H129" s="49"/>
    </row>
    <row r="130" spans="1:8" ht="12.75">
      <c r="A130" s="46"/>
      <c r="B130" s="46"/>
      <c r="D130" s="46"/>
      <c r="E130" s="51"/>
      <c r="F130" s="48"/>
      <c r="G130" s="48"/>
      <c r="H130" s="49"/>
    </row>
    <row r="131" spans="1:8" ht="12.75">
      <c r="A131" s="46"/>
      <c r="B131" s="46"/>
      <c r="D131" s="46"/>
      <c r="E131" s="51"/>
      <c r="F131" s="48"/>
      <c r="G131" s="48"/>
      <c r="H131" s="49"/>
    </row>
    <row r="132" spans="1:8" ht="12.75">
      <c r="A132" s="46"/>
      <c r="B132" s="46"/>
      <c r="D132" s="46"/>
      <c r="E132" s="51"/>
      <c r="F132" s="48"/>
      <c r="G132" s="48"/>
      <c r="H132" s="49"/>
    </row>
    <row r="133" spans="1:8" ht="12.75">
      <c r="A133" s="46"/>
      <c r="B133" s="46"/>
      <c r="D133" s="46"/>
      <c r="E133" s="51"/>
      <c r="F133" s="48"/>
      <c r="G133" s="48"/>
      <c r="H133" s="49"/>
    </row>
    <row r="134" spans="1:8" ht="12.75">
      <c r="A134" s="46"/>
      <c r="B134" s="46"/>
      <c r="D134" s="46"/>
      <c r="E134" s="51"/>
      <c r="F134" s="48"/>
      <c r="G134" s="48"/>
      <c r="H134" s="49"/>
    </row>
    <row r="135" spans="1:8" ht="12.75">
      <c r="A135" s="46"/>
      <c r="B135" s="46"/>
      <c r="D135" s="46"/>
      <c r="E135" s="51"/>
      <c r="F135" s="48"/>
      <c r="G135" s="48"/>
      <c r="H135" s="49"/>
    </row>
    <row r="136" spans="1:8" ht="12.75">
      <c r="A136" s="46"/>
      <c r="B136" s="46"/>
      <c r="D136" s="46"/>
      <c r="E136" s="51"/>
      <c r="F136" s="48"/>
      <c r="G136" s="48"/>
      <c r="H136" s="49"/>
    </row>
    <row r="137" spans="1:8" ht="12.75">
      <c r="A137" s="46"/>
      <c r="B137" s="46"/>
      <c r="D137" s="46"/>
      <c r="E137" s="51"/>
      <c r="F137" s="48"/>
      <c r="G137" s="48"/>
      <c r="H137" s="49"/>
    </row>
    <row r="138" spans="1:8" ht="12.75">
      <c r="A138" s="46"/>
      <c r="B138" s="46"/>
      <c r="D138" s="46"/>
      <c r="E138" s="51"/>
      <c r="F138" s="48"/>
      <c r="G138" s="48"/>
      <c r="H138" s="49"/>
    </row>
    <row r="139" spans="1:8" ht="12.75">
      <c r="A139" s="46"/>
      <c r="B139" s="46"/>
      <c r="D139" s="46"/>
      <c r="E139" s="51"/>
      <c r="F139" s="48"/>
      <c r="G139" s="48"/>
      <c r="H139" s="49"/>
    </row>
    <row r="140" spans="1:8" ht="12.75">
      <c r="A140" s="46"/>
      <c r="B140" s="46"/>
      <c r="D140" s="46"/>
      <c r="E140" s="51"/>
      <c r="F140" s="48"/>
      <c r="G140" s="48"/>
      <c r="H140" s="49"/>
    </row>
    <row r="141" spans="1:8" ht="12.75">
      <c r="A141" s="46"/>
      <c r="B141" s="46"/>
      <c r="D141" s="46"/>
      <c r="E141" s="51"/>
      <c r="F141" s="48"/>
      <c r="G141" s="48"/>
      <c r="H141" s="49"/>
    </row>
    <row r="142" spans="1:8" ht="12.75">
      <c r="A142" s="46"/>
      <c r="B142" s="46"/>
      <c r="D142" s="46"/>
      <c r="E142" s="51"/>
      <c r="F142" s="48"/>
      <c r="G142" s="48"/>
      <c r="H142" s="49"/>
    </row>
    <row r="143" spans="1:8" ht="12.75">
      <c r="A143" s="46"/>
      <c r="B143" s="46"/>
      <c r="D143" s="46"/>
      <c r="E143" s="51"/>
      <c r="F143" s="48"/>
      <c r="G143" s="48"/>
      <c r="H143" s="49"/>
    </row>
    <row r="144" spans="1:8" ht="12.75">
      <c r="A144" s="46"/>
      <c r="B144" s="46"/>
      <c r="D144" s="46"/>
      <c r="E144" s="51"/>
      <c r="F144" s="48"/>
      <c r="G144" s="48"/>
      <c r="H144" s="49"/>
    </row>
    <row r="145" spans="1:8" ht="12.75">
      <c r="A145" s="46"/>
      <c r="B145" s="46"/>
      <c r="D145" s="46"/>
      <c r="E145" s="51"/>
      <c r="F145" s="48"/>
      <c r="G145" s="48"/>
      <c r="H145" s="49"/>
    </row>
    <row r="146" spans="1:8" ht="12.75">
      <c r="A146" s="46"/>
      <c r="B146" s="46"/>
      <c r="D146" s="46"/>
      <c r="E146" s="51"/>
      <c r="F146" s="48"/>
      <c r="G146" s="48"/>
      <c r="H146" s="49"/>
    </row>
    <row r="147" spans="1:8" ht="12.75">
      <c r="A147" s="46"/>
      <c r="B147" s="46"/>
      <c r="D147" s="46"/>
      <c r="E147" s="51"/>
      <c r="F147" s="48"/>
      <c r="G147" s="48"/>
      <c r="H147" s="49"/>
    </row>
    <row r="148" spans="1:8" ht="12.75">
      <c r="A148" s="46"/>
      <c r="B148" s="46"/>
      <c r="D148" s="46"/>
      <c r="E148" s="51"/>
      <c r="F148" s="48"/>
      <c r="G148" s="48"/>
      <c r="H148" s="49"/>
    </row>
    <row r="149" spans="1:8" ht="12.75">
      <c r="A149" s="46"/>
      <c r="B149" s="46"/>
      <c r="D149" s="46"/>
      <c r="E149" s="51"/>
      <c r="F149" s="48"/>
      <c r="G149" s="48"/>
      <c r="H149" s="49"/>
    </row>
    <row r="150" spans="1:8" ht="12.75">
      <c r="A150" s="46"/>
      <c r="B150" s="46"/>
      <c r="D150" s="46"/>
      <c r="E150" s="51"/>
      <c r="F150" s="48"/>
      <c r="G150" s="48"/>
      <c r="H150" s="49"/>
    </row>
    <row r="151" spans="1:8" ht="12.75">
      <c r="A151" s="46"/>
      <c r="B151" s="46"/>
      <c r="D151" s="46"/>
      <c r="E151" s="51"/>
      <c r="F151" s="48"/>
      <c r="G151" s="48"/>
      <c r="H151" s="49"/>
    </row>
    <row r="152" spans="1:8" ht="12.75">
      <c r="A152" s="46"/>
      <c r="B152" s="46"/>
      <c r="D152" s="46"/>
      <c r="E152" s="51"/>
      <c r="F152" s="48"/>
      <c r="G152" s="48"/>
      <c r="H152" s="49"/>
    </row>
    <row r="153" spans="1:8" ht="12.75">
      <c r="A153" s="46"/>
      <c r="B153" s="46"/>
      <c r="D153" s="46"/>
      <c r="E153" s="51"/>
      <c r="F153" s="48"/>
      <c r="G153" s="48"/>
      <c r="H153" s="49"/>
    </row>
    <row r="154" spans="1:8" ht="12.75">
      <c r="A154" s="46"/>
      <c r="B154" s="46"/>
      <c r="D154" s="46"/>
      <c r="E154" s="51"/>
      <c r="F154" s="48"/>
      <c r="G154" s="48"/>
      <c r="H154" s="49"/>
    </row>
    <row r="155" spans="1:8" ht="12.75">
      <c r="A155" s="46"/>
      <c r="B155" s="46"/>
      <c r="D155" s="46"/>
      <c r="E155" s="51"/>
      <c r="F155" s="48"/>
      <c r="G155" s="48"/>
      <c r="H155" s="49"/>
    </row>
    <row r="156" spans="1:8" ht="12.75">
      <c r="A156" s="46"/>
      <c r="B156" s="46"/>
      <c r="D156" s="46"/>
      <c r="E156" s="51"/>
      <c r="F156" s="48"/>
      <c r="G156" s="48"/>
      <c r="H156" s="49"/>
    </row>
    <row r="157" spans="1:8" ht="12.75">
      <c r="A157" s="46"/>
      <c r="B157" s="46"/>
      <c r="D157" s="46"/>
      <c r="E157" s="51"/>
      <c r="F157" s="48"/>
      <c r="G157" s="48"/>
      <c r="H157" s="49"/>
    </row>
    <row r="158" spans="1:8" ht="12.75">
      <c r="A158" s="46"/>
      <c r="B158" s="46"/>
      <c r="D158" s="46"/>
      <c r="E158" s="51"/>
      <c r="F158" s="48"/>
      <c r="G158" s="48"/>
      <c r="H158" s="49"/>
    </row>
    <row r="159" spans="1:8" ht="12.75">
      <c r="A159" s="46"/>
      <c r="B159" s="46"/>
      <c r="D159" s="46"/>
      <c r="E159" s="51"/>
      <c r="F159" s="48"/>
      <c r="G159" s="48"/>
      <c r="H159" s="49"/>
    </row>
    <row r="160" spans="1:8" ht="12.75">
      <c r="A160" s="46"/>
      <c r="B160" s="46"/>
      <c r="D160" s="46"/>
      <c r="E160" s="51"/>
      <c r="F160" s="48"/>
      <c r="G160" s="48"/>
      <c r="H160" s="49"/>
    </row>
    <row r="161" spans="1:8" ht="12.75">
      <c r="A161" s="46"/>
      <c r="B161" s="46"/>
      <c r="D161" s="46"/>
      <c r="E161" s="51"/>
      <c r="F161" s="48"/>
      <c r="G161" s="48"/>
      <c r="H161" s="49"/>
    </row>
    <row r="162" spans="1:8" ht="12.75">
      <c r="A162" s="46"/>
      <c r="B162" s="46"/>
      <c r="D162" s="46"/>
      <c r="E162" s="51"/>
      <c r="F162" s="48"/>
      <c r="G162" s="48"/>
      <c r="H162" s="49"/>
    </row>
    <row r="163" spans="1:8" ht="12.75">
      <c r="A163" s="46"/>
      <c r="B163" s="46"/>
      <c r="D163" s="46"/>
      <c r="E163" s="51"/>
      <c r="F163" s="48"/>
      <c r="G163" s="48"/>
      <c r="H163" s="49"/>
    </row>
    <row r="164" spans="1:8" ht="12.75">
      <c r="A164" s="46"/>
      <c r="B164" s="46"/>
      <c r="D164" s="46"/>
      <c r="E164" s="51"/>
      <c r="F164" s="48"/>
      <c r="G164" s="48"/>
      <c r="H164" s="49"/>
    </row>
    <row r="165" spans="1:8" ht="12.75">
      <c r="A165" s="46"/>
      <c r="B165" s="46"/>
      <c r="D165" s="46"/>
      <c r="E165" s="51"/>
      <c r="F165" s="48"/>
      <c r="G165" s="48"/>
      <c r="H165" s="49"/>
    </row>
    <row r="166" spans="1:8" ht="12.75">
      <c r="A166" s="46"/>
      <c r="B166" s="46"/>
      <c r="D166" s="46"/>
      <c r="E166" s="51"/>
      <c r="F166" s="48"/>
      <c r="G166" s="48"/>
      <c r="H166" s="49"/>
    </row>
    <row r="167" spans="1:8" ht="12.75">
      <c r="A167" s="46"/>
      <c r="B167" s="46"/>
      <c r="D167" s="46"/>
      <c r="E167" s="51"/>
      <c r="F167" s="48"/>
      <c r="G167" s="48"/>
      <c r="H167" s="49"/>
    </row>
    <row r="168" spans="1:8" ht="12.75">
      <c r="A168" s="46"/>
      <c r="B168" s="46"/>
      <c r="D168" s="46"/>
      <c r="E168" s="51"/>
      <c r="F168" s="48"/>
      <c r="G168" s="48"/>
      <c r="H168" s="49"/>
    </row>
    <row r="169" spans="1:8" ht="12.75">
      <c r="A169" s="46"/>
      <c r="B169" s="46"/>
      <c r="D169" s="46"/>
      <c r="E169" s="51"/>
      <c r="F169" s="48"/>
      <c r="G169" s="48"/>
      <c r="H169" s="49"/>
    </row>
    <row r="170" spans="1:8" ht="12.75">
      <c r="A170" s="46"/>
      <c r="B170" s="46"/>
      <c r="D170" s="46"/>
      <c r="E170" s="51"/>
      <c r="F170" s="48"/>
      <c r="G170" s="48"/>
      <c r="H170" s="49"/>
    </row>
    <row r="171" spans="1:8" ht="12.75">
      <c r="A171" s="46"/>
      <c r="B171" s="46"/>
      <c r="D171" s="46"/>
      <c r="E171" s="51"/>
      <c r="F171" s="48"/>
      <c r="G171" s="48"/>
      <c r="H171" s="49"/>
    </row>
    <row r="172" spans="1:8" ht="12.75">
      <c r="A172" s="46"/>
      <c r="B172" s="46"/>
      <c r="D172" s="46"/>
      <c r="E172" s="51"/>
      <c r="F172" s="48"/>
      <c r="G172" s="48"/>
      <c r="H172" s="49"/>
    </row>
    <row r="173" spans="1:8" ht="12.75">
      <c r="A173" s="46"/>
      <c r="B173" s="46"/>
      <c r="D173" s="46"/>
      <c r="E173" s="51"/>
      <c r="F173" s="48"/>
      <c r="G173" s="48"/>
      <c r="H173" s="49"/>
    </row>
    <row r="174" spans="1:8" ht="12.75">
      <c r="A174" s="46"/>
      <c r="B174" s="46"/>
      <c r="D174" s="46"/>
      <c r="E174" s="51"/>
      <c r="F174" s="48"/>
      <c r="G174" s="48"/>
      <c r="H174" s="49"/>
    </row>
    <row r="175" spans="1:8" ht="12.75">
      <c r="A175" s="46"/>
      <c r="B175" s="46"/>
      <c r="D175" s="46"/>
      <c r="E175" s="51"/>
      <c r="F175" s="48"/>
      <c r="G175" s="48"/>
      <c r="H175" s="49"/>
    </row>
    <row r="176" spans="1:8" ht="12.75">
      <c r="A176" s="46"/>
      <c r="B176" s="46"/>
      <c r="D176" s="46"/>
      <c r="E176" s="51"/>
      <c r="F176" s="48"/>
      <c r="G176" s="48"/>
      <c r="H176" s="49"/>
    </row>
    <row r="177" spans="1:8" ht="12.75">
      <c r="A177" s="46"/>
      <c r="B177" s="46"/>
      <c r="D177" s="46"/>
      <c r="E177" s="51"/>
      <c r="F177" s="48"/>
      <c r="G177" s="48"/>
      <c r="H177" s="49"/>
    </row>
    <row r="178" spans="1:8" ht="12.75">
      <c r="A178" s="46"/>
      <c r="B178" s="46"/>
      <c r="D178" s="46"/>
      <c r="E178" s="51"/>
      <c r="F178" s="48"/>
      <c r="G178" s="48"/>
      <c r="H178" s="49"/>
    </row>
    <row r="179" spans="1:8" ht="12.75">
      <c r="A179" s="46"/>
      <c r="B179" s="46"/>
      <c r="D179" s="46"/>
      <c r="E179" s="51"/>
      <c r="F179" s="48"/>
      <c r="G179" s="48"/>
      <c r="H179" s="49"/>
    </row>
    <row r="180" spans="1:8" ht="12.75">
      <c r="A180" s="46"/>
      <c r="B180" s="46"/>
      <c r="D180" s="46"/>
      <c r="E180" s="51"/>
      <c r="F180" s="48"/>
      <c r="G180" s="48"/>
      <c r="H180" s="49"/>
    </row>
    <row r="181" spans="1:8" ht="12.75">
      <c r="A181" s="46"/>
      <c r="B181" s="46"/>
      <c r="D181" s="46"/>
      <c r="E181" s="51"/>
      <c r="F181" s="48"/>
      <c r="G181" s="48"/>
      <c r="H181" s="49"/>
    </row>
    <row r="182" spans="1:8" ht="12.75">
      <c r="A182" s="46"/>
      <c r="B182" s="46"/>
      <c r="D182" s="46"/>
      <c r="E182" s="51"/>
      <c r="F182" s="48"/>
      <c r="G182" s="48"/>
      <c r="H182" s="49"/>
    </row>
    <row r="183" spans="1:8" ht="12.75">
      <c r="A183" s="46"/>
      <c r="B183" s="46"/>
      <c r="D183" s="46"/>
      <c r="E183" s="51"/>
      <c r="F183" s="48"/>
      <c r="G183" s="48"/>
      <c r="H183" s="49"/>
    </row>
    <row r="184" spans="1:8" ht="12.75">
      <c r="A184" s="46"/>
      <c r="B184" s="46"/>
      <c r="D184" s="46"/>
      <c r="E184" s="51"/>
      <c r="F184" s="48"/>
      <c r="G184" s="48"/>
      <c r="H184" s="49"/>
    </row>
    <row r="185" spans="1:8" ht="12.75">
      <c r="A185" s="46"/>
      <c r="B185" s="46"/>
      <c r="D185" s="46"/>
      <c r="E185" s="51"/>
      <c r="F185" s="48"/>
      <c r="G185" s="48"/>
      <c r="H185" s="49"/>
    </row>
    <row r="186" spans="1:8" ht="12.75">
      <c r="A186" s="46"/>
      <c r="B186" s="46"/>
      <c r="D186" s="46"/>
      <c r="E186" s="51"/>
      <c r="F186" s="48"/>
      <c r="G186" s="48"/>
      <c r="H186" s="49"/>
    </row>
    <row r="187" spans="1:8" ht="12.75">
      <c r="A187" s="46"/>
      <c r="B187" s="46"/>
      <c r="D187" s="46"/>
      <c r="E187" s="51"/>
      <c r="F187" s="48"/>
      <c r="G187" s="48"/>
      <c r="H187" s="49"/>
    </row>
    <row r="188" spans="1:8" ht="12.75">
      <c r="A188" s="46"/>
      <c r="B188" s="46"/>
      <c r="D188" s="46"/>
      <c r="E188" s="51"/>
      <c r="F188" s="48"/>
      <c r="G188" s="48"/>
      <c r="H188" s="49"/>
    </row>
    <row r="189" spans="1:8" ht="12.75">
      <c r="A189" s="46"/>
      <c r="B189" s="46"/>
      <c r="D189" s="46"/>
      <c r="E189" s="51"/>
      <c r="F189" s="48"/>
      <c r="G189" s="48"/>
      <c r="H189" s="49"/>
    </row>
    <row r="190" spans="1:8" ht="12.75">
      <c r="A190" s="46"/>
      <c r="B190" s="46"/>
      <c r="D190" s="46"/>
      <c r="E190" s="51"/>
      <c r="F190" s="48"/>
      <c r="G190" s="48"/>
      <c r="H190" s="49"/>
    </row>
    <row r="191" spans="1:8" ht="12.75">
      <c r="A191" s="46"/>
      <c r="B191" s="46"/>
      <c r="D191" s="46"/>
      <c r="E191" s="51"/>
      <c r="F191" s="48"/>
      <c r="G191" s="48"/>
      <c r="H191" s="49"/>
    </row>
    <row r="192" spans="1:8" ht="12.75">
      <c r="A192" s="46"/>
      <c r="B192" s="46"/>
      <c r="D192" s="46"/>
      <c r="E192" s="51"/>
      <c r="F192" s="48"/>
      <c r="G192" s="48"/>
      <c r="H192" s="49"/>
    </row>
    <row r="193" spans="1:8" ht="12.75">
      <c r="A193" s="46"/>
      <c r="B193" s="46"/>
      <c r="D193" s="46"/>
      <c r="E193" s="51"/>
      <c r="F193" s="48"/>
      <c r="G193" s="48"/>
      <c r="H193" s="49"/>
    </row>
    <row r="194" spans="1:8" ht="12.75">
      <c r="A194" s="46"/>
      <c r="B194" s="46"/>
      <c r="D194" s="46"/>
      <c r="E194" s="51"/>
      <c r="F194" s="48"/>
      <c r="G194" s="48"/>
      <c r="H194" s="49"/>
    </row>
    <row r="195" spans="1:8" ht="12.75">
      <c r="A195" s="46"/>
      <c r="B195" s="46"/>
      <c r="D195" s="46"/>
      <c r="E195" s="51"/>
      <c r="F195" s="48"/>
      <c r="G195" s="48"/>
      <c r="H195" s="49"/>
    </row>
    <row r="196" spans="1:8" ht="12.75">
      <c r="A196" s="46"/>
      <c r="B196" s="46"/>
      <c r="D196" s="46"/>
      <c r="E196" s="51"/>
      <c r="F196" s="48"/>
      <c r="G196" s="48"/>
      <c r="H196" s="49"/>
    </row>
    <row r="197" spans="1:8" ht="12.75">
      <c r="A197" s="46"/>
      <c r="B197" s="46"/>
      <c r="D197" s="46"/>
      <c r="E197" s="51"/>
      <c r="F197" s="48"/>
      <c r="G197" s="48"/>
      <c r="H197" s="49"/>
    </row>
    <row r="198" spans="1:8" ht="12.75">
      <c r="A198" s="46"/>
      <c r="B198" s="46"/>
      <c r="D198" s="46"/>
      <c r="E198" s="51"/>
      <c r="F198" s="48"/>
      <c r="G198" s="48"/>
      <c r="H198" s="49"/>
    </row>
    <row r="199" spans="1:8" ht="12.75">
      <c r="A199" s="46"/>
      <c r="B199" s="46"/>
      <c r="D199" s="46"/>
      <c r="E199" s="51"/>
      <c r="F199" s="48"/>
      <c r="G199" s="48"/>
      <c r="H199" s="49"/>
    </row>
    <row r="200" spans="1:8" ht="12.75">
      <c r="A200" s="46"/>
      <c r="B200" s="46"/>
      <c r="D200" s="46"/>
      <c r="E200" s="51"/>
      <c r="F200" s="48"/>
      <c r="G200" s="48"/>
      <c r="H200" s="49"/>
    </row>
    <row r="201" spans="1:8" ht="12.75">
      <c r="A201" s="46"/>
      <c r="B201" s="46"/>
      <c r="D201" s="46"/>
      <c r="E201" s="51"/>
      <c r="F201" s="48"/>
      <c r="G201" s="48"/>
      <c r="H201" s="49"/>
    </row>
    <row r="202" spans="1:8" ht="12.75">
      <c r="A202" s="46"/>
      <c r="B202" s="46"/>
      <c r="D202" s="46"/>
      <c r="E202" s="51"/>
      <c r="F202" s="48"/>
      <c r="G202" s="48"/>
      <c r="H202" s="49"/>
    </row>
    <row r="203" spans="1:8" ht="12.75">
      <c r="A203" s="46"/>
      <c r="B203" s="46"/>
      <c r="D203" s="46"/>
      <c r="E203" s="51"/>
      <c r="F203" s="48"/>
      <c r="G203" s="48"/>
      <c r="H203" s="49"/>
    </row>
    <row r="204" spans="1:8" ht="12.75">
      <c r="A204" s="46"/>
      <c r="B204" s="46"/>
      <c r="D204" s="46"/>
      <c r="E204" s="51"/>
      <c r="F204" s="48"/>
      <c r="G204" s="48"/>
      <c r="H204" s="49"/>
    </row>
    <row r="205" spans="1:8" ht="12.75">
      <c r="A205" s="46"/>
      <c r="B205" s="46"/>
      <c r="D205" s="46"/>
      <c r="E205" s="51"/>
      <c r="F205" s="48"/>
      <c r="G205" s="48"/>
      <c r="H205" s="49"/>
    </row>
    <row r="206" spans="1:8" ht="12.75">
      <c r="A206" s="46"/>
      <c r="B206" s="46"/>
      <c r="D206" s="46"/>
      <c r="E206" s="51"/>
      <c r="F206" s="48"/>
      <c r="G206" s="48"/>
      <c r="H206" s="49"/>
    </row>
    <row r="207" spans="1:8" ht="12.75">
      <c r="A207" s="46"/>
      <c r="B207" s="46"/>
      <c r="D207" s="46"/>
      <c r="E207" s="51"/>
      <c r="F207" s="48"/>
      <c r="G207" s="48"/>
      <c r="H207" s="49"/>
    </row>
    <row r="208" spans="1:8" ht="12.75">
      <c r="A208" s="46"/>
      <c r="B208" s="46"/>
      <c r="D208" s="46"/>
      <c r="E208" s="51"/>
      <c r="F208" s="48"/>
      <c r="G208" s="48"/>
      <c r="H208" s="49"/>
    </row>
    <row r="209" spans="1:8" ht="12.75">
      <c r="A209" s="46"/>
      <c r="B209" s="46"/>
      <c r="D209" s="46"/>
      <c r="E209" s="51"/>
      <c r="F209" s="48"/>
      <c r="G209" s="48"/>
      <c r="H209" s="49"/>
    </row>
    <row r="210" spans="1:8" ht="12.75">
      <c r="A210" s="46"/>
      <c r="B210" s="46"/>
      <c r="D210" s="46"/>
      <c r="E210" s="51"/>
      <c r="F210" s="48"/>
      <c r="G210" s="48"/>
      <c r="H210" s="49"/>
    </row>
    <row r="211" spans="1:8" ht="12.75">
      <c r="A211" s="46"/>
      <c r="B211" s="46"/>
      <c r="D211" s="46"/>
      <c r="E211" s="51"/>
      <c r="F211" s="48"/>
      <c r="G211" s="48"/>
      <c r="H211" s="49"/>
    </row>
    <row r="212" spans="1:8" ht="12.75">
      <c r="A212" s="46"/>
      <c r="B212" s="46"/>
      <c r="D212" s="46"/>
      <c r="E212" s="51"/>
      <c r="F212" s="48"/>
      <c r="G212" s="48"/>
      <c r="H212" s="49"/>
    </row>
    <row r="213" spans="1:8" ht="12.75">
      <c r="A213" s="46"/>
      <c r="B213" s="46"/>
      <c r="D213" s="46"/>
      <c r="E213" s="51"/>
      <c r="F213" s="48"/>
      <c r="G213" s="48"/>
      <c r="H213" s="49"/>
    </row>
    <row r="214" spans="1:8" ht="12.75">
      <c r="A214" s="46"/>
      <c r="B214" s="46"/>
      <c r="D214" s="46"/>
      <c r="E214" s="51"/>
      <c r="F214" s="48"/>
      <c r="G214" s="48"/>
      <c r="H214" s="49"/>
    </row>
    <row r="215" spans="1:8" ht="12.75">
      <c r="A215" s="46"/>
      <c r="B215" s="46"/>
      <c r="D215" s="46"/>
      <c r="E215" s="51"/>
      <c r="F215" s="48"/>
      <c r="G215" s="48"/>
      <c r="H215" s="49"/>
    </row>
    <row r="216" spans="1:8" ht="12.75">
      <c r="A216" s="46"/>
      <c r="B216" s="46"/>
      <c r="D216" s="46"/>
      <c r="E216" s="51"/>
      <c r="F216" s="48"/>
      <c r="G216" s="48"/>
      <c r="H216" s="49"/>
    </row>
    <row r="217" spans="1:8" ht="12.75">
      <c r="A217" s="46"/>
      <c r="B217" s="46"/>
      <c r="D217" s="46"/>
      <c r="E217" s="51"/>
      <c r="F217" s="48"/>
      <c r="G217" s="48"/>
      <c r="H217" s="49"/>
    </row>
    <row r="218" spans="1:8" ht="12.75">
      <c r="A218" s="46"/>
      <c r="B218" s="46"/>
      <c r="D218" s="46"/>
      <c r="E218" s="51"/>
      <c r="F218" s="48"/>
      <c r="G218" s="48"/>
      <c r="H218" s="49"/>
    </row>
    <row r="219" spans="1:8" ht="12.75">
      <c r="A219" s="46"/>
      <c r="B219" s="46"/>
      <c r="D219" s="46"/>
      <c r="E219" s="51"/>
      <c r="F219" s="48"/>
      <c r="G219" s="48"/>
      <c r="H219" s="49"/>
    </row>
    <row r="220" spans="1:8" ht="12.75">
      <c r="A220" s="46"/>
      <c r="B220" s="46"/>
      <c r="D220" s="46"/>
      <c r="E220" s="51"/>
      <c r="F220" s="48"/>
      <c r="G220" s="48"/>
      <c r="H220" s="49"/>
    </row>
    <row r="221" spans="1:8" ht="12.75">
      <c r="A221" s="46"/>
      <c r="B221" s="46"/>
      <c r="D221" s="46"/>
      <c r="E221" s="51"/>
      <c r="F221" s="48"/>
      <c r="G221" s="48"/>
      <c r="H221" s="49"/>
    </row>
    <row r="222" spans="1:8" ht="12.75">
      <c r="A222" s="46"/>
      <c r="B222" s="46"/>
      <c r="D222" s="46"/>
      <c r="E222" s="51"/>
      <c r="F222" s="48"/>
      <c r="G222" s="48"/>
      <c r="H222" s="49"/>
    </row>
    <row r="223" spans="1:8" ht="12.75">
      <c r="A223" s="46"/>
      <c r="B223" s="46"/>
      <c r="D223" s="46"/>
      <c r="E223" s="51"/>
      <c r="F223" s="48"/>
      <c r="G223" s="48"/>
      <c r="H223" s="49"/>
    </row>
    <row r="224" spans="1:8" ht="12.75">
      <c r="A224" s="46"/>
      <c r="B224" s="46"/>
      <c r="D224" s="46"/>
      <c r="E224" s="51"/>
      <c r="F224" s="48"/>
      <c r="G224" s="48"/>
      <c r="H224" s="49"/>
    </row>
    <row r="225" spans="1:8" ht="12.75">
      <c r="A225" s="46"/>
      <c r="B225" s="46"/>
      <c r="D225" s="46"/>
      <c r="E225" s="51"/>
      <c r="F225" s="48"/>
      <c r="G225" s="48"/>
      <c r="H225" s="49"/>
    </row>
    <row r="226" spans="1:8" ht="12.75">
      <c r="A226" s="46"/>
      <c r="B226" s="46"/>
      <c r="D226" s="46"/>
      <c r="E226" s="51"/>
      <c r="F226" s="48"/>
      <c r="G226" s="48"/>
      <c r="H226" s="49"/>
    </row>
    <row r="227" spans="1:8" ht="12.75">
      <c r="A227" s="46"/>
      <c r="B227" s="46"/>
      <c r="D227" s="46"/>
      <c r="E227" s="51"/>
      <c r="F227" s="48"/>
      <c r="G227" s="48"/>
      <c r="H227" s="49"/>
    </row>
    <row r="228" spans="1:8" ht="12.75">
      <c r="A228" s="46"/>
      <c r="B228" s="46"/>
      <c r="D228" s="46"/>
      <c r="E228" s="51"/>
      <c r="F228" s="48"/>
      <c r="G228" s="48"/>
      <c r="H228" s="49"/>
    </row>
    <row r="229" spans="1:8" ht="12.75">
      <c r="A229" s="46"/>
      <c r="B229" s="46"/>
      <c r="D229" s="46"/>
      <c r="E229" s="51"/>
      <c r="F229" s="48"/>
      <c r="G229" s="48"/>
      <c r="H229" s="49"/>
    </row>
    <row r="230" spans="1:8" ht="12.75">
      <c r="A230" s="46"/>
      <c r="B230" s="46"/>
      <c r="D230" s="46"/>
      <c r="E230" s="51"/>
      <c r="F230" s="48"/>
      <c r="G230" s="48"/>
      <c r="H230" s="49"/>
    </row>
    <row r="231" spans="1:8" ht="12.75">
      <c r="A231" s="46"/>
      <c r="B231" s="46"/>
      <c r="D231" s="46"/>
      <c r="E231" s="51"/>
      <c r="F231" s="48"/>
      <c r="G231" s="48"/>
      <c r="H231" s="49"/>
    </row>
    <row r="232" spans="1:8" ht="12.75">
      <c r="A232" s="46"/>
      <c r="B232" s="46"/>
      <c r="D232" s="46"/>
      <c r="E232" s="51"/>
      <c r="F232" s="48"/>
      <c r="G232" s="48"/>
      <c r="H232" s="49"/>
    </row>
    <row r="233" spans="1:8" ht="12.75">
      <c r="A233" s="46"/>
      <c r="B233" s="46"/>
      <c r="D233" s="46"/>
      <c r="E233" s="51"/>
      <c r="F233" s="48"/>
      <c r="G233" s="48"/>
      <c r="H233" s="49"/>
    </row>
    <row r="234" spans="1:8" ht="12.75">
      <c r="A234" s="46"/>
      <c r="B234" s="46"/>
      <c r="D234" s="46"/>
      <c r="E234" s="51"/>
      <c r="F234" s="48"/>
      <c r="G234" s="48"/>
      <c r="H234" s="49"/>
    </row>
    <row r="235" spans="1:8" ht="12.75">
      <c r="A235" s="46"/>
      <c r="B235" s="46"/>
      <c r="D235" s="46"/>
      <c r="E235" s="51"/>
      <c r="F235" s="48"/>
      <c r="G235" s="48"/>
      <c r="H235" s="49"/>
    </row>
    <row r="236" spans="1:8" ht="12.75">
      <c r="A236" s="46"/>
      <c r="B236" s="46"/>
      <c r="D236" s="46"/>
      <c r="E236" s="51"/>
      <c r="F236" s="48"/>
      <c r="G236" s="48"/>
      <c r="H236" s="49"/>
    </row>
    <row r="237" spans="1:8" ht="12.75">
      <c r="A237" s="46"/>
      <c r="B237" s="46"/>
      <c r="D237" s="46"/>
      <c r="E237" s="51"/>
      <c r="F237" s="48"/>
      <c r="G237" s="48"/>
      <c r="H237" s="49"/>
    </row>
    <row r="238" spans="1:8" ht="12.75">
      <c r="A238" s="46"/>
      <c r="B238" s="46"/>
      <c r="D238" s="46"/>
      <c r="E238" s="51"/>
      <c r="F238" s="48"/>
      <c r="G238" s="48"/>
      <c r="H238" s="49"/>
    </row>
    <row r="239" spans="1:8" ht="12.75">
      <c r="A239" s="46"/>
      <c r="B239" s="46"/>
      <c r="D239" s="46"/>
      <c r="E239" s="51"/>
      <c r="F239" s="48"/>
      <c r="G239" s="48"/>
      <c r="H239" s="49"/>
    </row>
    <row r="240" spans="1:8" ht="12.75">
      <c r="A240" s="46"/>
      <c r="B240" s="46"/>
      <c r="D240" s="46"/>
      <c r="E240" s="51"/>
      <c r="F240" s="48"/>
      <c r="G240" s="48"/>
      <c r="H240" s="49"/>
    </row>
    <row r="241" spans="1:8" ht="12.75">
      <c r="A241" s="46"/>
      <c r="B241" s="46"/>
      <c r="D241" s="46"/>
      <c r="E241" s="51"/>
      <c r="F241" s="48"/>
      <c r="G241" s="48"/>
      <c r="H241" s="49"/>
    </row>
    <row r="242" spans="1:8" ht="12.75">
      <c r="A242" s="46"/>
      <c r="B242" s="46"/>
      <c r="D242" s="46"/>
      <c r="E242" s="51"/>
      <c r="F242" s="48"/>
      <c r="G242" s="48"/>
      <c r="H242" s="49"/>
    </row>
    <row r="243" spans="1:8" ht="12.75">
      <c r="A243" s="46"/>
      <c r="B243" s="46"/>
      <c r="D243" s="46"/>
      <c r="E243" s="51"/>
      <c r="F243" s="48"/>
      <c r="G243" s="48"/>
      <c r="H243" s="49"/>
    </row>
    <row r="244" spans="1:8" ht="12.75">
      <c r="A244" s="46"/>
      <c r="B244" s="46"/>
      <c r="D244" s="46"/>
      <c r="E244" s="51"/>
      <c r="F244" s="48"/>
      <c r="G244" s="48"/>
      <c r="H244" s="49"/>
    </row>
    <row r="245" spans="1:8" ht="12.75">
      <c r="A245" s="46"/>
      <c r="B245" s="46"/>
      <c r="D245" s="46"/>
      <c r="E245" s="51"/>
      <c r="F245" s="48"/>
      <c r="G245" s="48"/>
      <c r="H245" s="49"/>
    </row>
    <row r="246" spans="1:8" ht="12.75">
      <c r="A246" s="46"/>
      <c r="B246" s="46"/>
      <c r="D246" s="46"/>
      <c r="E246" s="51"/>
      <c r="F246" s="48"/>
      <c r="G246" s="48"/>
      <c r="H246" s="49"/>
    </row>
    <row r="247" spans="1:8" ht="12.75">
      <c r="A247" s="46"/>
      <c r="B247" s="46"/>
      <c r="D247" s="46"/>
      <c r="E247" s="51"/>
      <c r="F247" s="48"/>
      <c r="G247" s="48"/>
      <c r="H247" s="49"/>
    </row>
    <row r="248" spans="1:8" ht="12.75">
      <c r="A248" s="46"/>
      <c r="B248" s="46"/>
      <c r="D248" s="46"/>
      <c r="E248" s="51"/>
      <c r="F248" s="48"/>
      <c r="G248" s="48"/>
      <c r="H248" s="49"/>
    </row>
    <row r="249" spans="1:8" ht="12.75">
      <c r="A249" s="46"/>
      <c r="B249" s="46"/>
      <c r="D249" s="46"/>
      <c r="E249" s="51"/>
      <c r="F249" s="48"/>
      <c r="G249" s="48"/>
      <c r="H249" s="49"/>
    </row>
    <row r="250" spans="1:8" ht="12.75">
      <c r="A250" s="46"/>
      <c r="B250" s="46"/>
      <c r="D250" s="46"/>
      <c r="E250" s="51"/>
      <c r="F250" s="48"/>
      <c r="G250" s="48"/>
      <c r="H250" s="49"/>
    </row>
    <row r="251" spans="1:8" ht="12.75">
      <c r="A251" s="46"/>
      <c r="B251" s="46"/>
      <c r="D251" s="46"/>
      <c r="E251" s="51"/>
      <c r="F251" s="48"/>
      <c r="G251" s="48"/>
      <c r="H251" s="49"/>
    </row>
    <row r="252" spans="1:8" ht="12.75">
      <c r="A252" s="46"/>
      <c r="B252" s="46"/>
      <c r="D252" s="46"/>
      <c r="E252" s="51"/>
      <c r="F252" s="48"/>
      <c r="G252" s="48"/>
      <c r="H252" s="49"/>
    </row>
    <row r="253" spans="1:8" ht="12.75">
      <c r="A253" s="46"/>
      <c r="B253" s="46"/>
      <c r="D253" s="46"/>
      <c r="E253" s="51"/>
      <c r="F253" s="48"/>
      <c r="G253" s="48"/>
      <c r="H253" s="49"/>
    </row>
    <row r="254" spans="1:8" ht="12.75">
      <c r="A254" s="46"/>
      <c r="B254" s="46"/>
      <c r="D254" s="46"/>
      <c r="E254" s="51"/>
      <c r="F254" s="48"/>
      <c r="G254" s="48"/>
      <c r="H254" s="49"/>
    </row>
    <row r="255" spans="1:8" ht="12.75">
      <c r="A255" s="46"/>
      <c r="B255" s="46"/>
      <c r="D255" s="46"/>
      <c r="E255" s="51"/>
      <c r="F255" s="48"/>
      <c r="G255" s="48"/>
      <c r="H255" s="49"/>
    </row>
    <row r="256" spans="1:8" ht="12.75">
      <c r="A256" s="46"/>
      <c r="B256" s="46"/>
      <c r="D256" s="46"/>
      <c r="E256" s="51"/>
      <c r="F256" s="48"/>
      <c r="G256" s="48"/>
      <c r="H256" s="49"/>
    </row>
    <row r="257" spans="1:8" ht="12.75">
      <c r="A257" s="46"/>
      <c r="B257" s="46"/>
      <c r="D257" s="46"/>
      <c r="E257" s="51"/>
      <c r="F257" s="48"/>
      <c r="G257" s="48"/>
      <c r="H257" s="49"/>
    </row>
    <row r="258" spans="1:8" ht="12.75">
      <c r="A258" s="46"/>
      <c r="B258" s="46"/>
      <c r="D258" s="46"/>
      <c r="E258" s="51"/>
      <c r="F258" s="48"/>
      <c r="G258" s="48"/>
      <c r="H258" s="49"/>
    </row>
    <row r="259" spans="1:8" ht="12.75">
      <c r="A259" s="46"/>
      <c r="B259" s="46"/>
      <c r="D259" s="46"/>
      <c r="E259" s="51"/>
      <c r="F259" s="48"/>
      <c r="G259" s="48"/>
      <c r="H259" s="49"/>
    </row>
    <row r="260" spans="1:8" ht="12.75">
      <c r="A260" s="46"/>
      <c r="B260" s="46"/>
      <c r="D260" s="46"/>
      <c r="E260" s="51"/>
      <c r="F260" s="48"/>
      <c r="G260" s="48"/>
      <c r="H260" s="49"/>
    </row>
    <row r="261" spans="1:8" ht="12.75">
      <c r="A261" s="46"/>
      <c r="B261" s="46"/>
      <c r="D261" s="46"/>
      <c r="E261" s="51"/>
      <c r="F261" s="48"/>
      <c r="G261" s="48"/>
      <c r="H261" s="49"/>
    </row>
    <row r="262" spans="1:8" ht="12.75">
      <c r="A262" s="46"/>
      <c r="B262" s="46"/>
      <c r="D262" s="46"/>
      <c r="E262" s="51"/>
      <c r="F262" s="48"/>
      <c r="G262" s="48"/>
      <c r="H262" s="49"/>
    </row>
    <row r="263" spans="1:8" ht="12.75">
      <c r="A263" s="46"/>
      <c r="B263" s="46"/>
      <c r="D263" s="46"/>
      <c r="E263" s="51"/>
      <c r="F263" s="48"/>
      <c r="G263" s="48"/>
      <c r="H263" s="49"/>
    </row>
    <row r="264" spans="1:8" ht="12.75">
      <c r="A264" s="46"/>
      <c r="B264" s="46"/>
      <c r="D264" s="46"/>
      <c r="E264" s="51"/>
      <c r="F264" s="48"/>
      <c r="G264" s="48"/>
      <c r="H264" s="49"/>
    </row>
    <row r="265" spans="1:8" ht="12.75">
      <c r="A265" s="46"/>
      <c r="B265" s="46"/>
      <c r="D265" s="46"/>
      <c r="E265" s="51"/>
      <c r="F265" s="48"/>
      <c r="G265" s="48"/>
      <c r="H265" s="49"/>
    </row>
    <row r="266" spans="1:8" ht="12.75">
      <c r="A266" s="46"/>
      <c r="B266" s="46"/>
      <c r="D266" s="46"/>
      <c r="E266" s="51"/>
      <c r="F266" s="48"/>
      <c r="G266" s="48"/>
      <c r="H266" s="49"/>
    </row>
    <row r="267" spans="1:8" ht="12.75">
      <c r="A267" s="46"/>
      <c r="B267" s="46"/>
      <c r="D267" s="46"/>
      <c r="E267" s="51"/>
      <c r="F267" s="48"/>
      <c r="G267" s="48"/>
      <c r="H267" s="49"/>
    </row>
    <row r="268" spans="1:8" ht="12.75">
      <c r="A268" s="46"/>
      <c r="B268" s="46"/>
      <c r="D268" s="46"/>
      <c r="E268" s="51"/>
      <c r="F268" s="48"/>
      <c r="G268" s="48"/>
      <c r="H268" s="49"/>
    </row>
    <row r="269" spans="1:8" ht="12.75">
      <c r="A269" s="46"/>
      <c r="B269" s="46"/>
      <c r="D269" s="46"/>
      <c r="E269" s="51"/>
      <c r="F269" s="48"/>
      <c r="G269" s="48"/>
      <c r="H269" s="49"/>
    </row>
    <row r="270" spans="1:8" ht="12.75">
      <c r="A270" s="46"/>
      <c r="B270" s="46"/>
      <c r="D270" s="46"/>
      <c r="E270" s="51"/>
      <c r="F270" s="48"/>
      <c r="G270" s="48"/>
      <c r="H270" s="49"/>
    </row>
    <row r="271" spans="1:8" ht="12.75">
      <c r="A271" s="46"/>
      <c r="B271" s="46"/>
      <c r="D271" s="46"/>
      <c r="E271" s="51"/>
      <c r="F271" s="48"/>
      <c r="G271" s="48"/>
      <c r="H271" s="49"/>
    </row>
    <row r="272" spans="1:8" ht="12.75">
      <c r="A272" s="46"/>
      <c r="B272" s="46"/>
      <c r="D272" s="46"/>
      <c r="E272" s="51"/>
      <c r="F272" s="48"/>
      <c r="G272" s="48"/>
      <c r="H272" s="49"/>
    </row>
    <row r="273" spans="1:8" ht="12.75">
      <c r="A273" s="46"/>
      <c r="B273" s="46"/>
      <c r="D273" s="46"/>
      <c r="E273" s="51"/>
      <c r="F273" s="48"/>
      <c r="G273" s="48"/>
      <c r="H273" s="49"/>
    </row>
    <row r="274" spans="1:8" ht="12.75">
      <c r="A274" s="46"/>
      <c r="B274" s="46"/>
      <c r="D274" s="46"/>
      <c r="E274" s="51"/>
      <c r="F274" s="48"/>
      <c r="G274" s="48"/>
      <c r="H274" s="49"/>
    </row>
    <row r="275" spans="1:8" ht="12.75">
      <c r="A275" s="46"/>
      <c r="B275" s="46"/>
      <c r="D275" s="46"/>
      <c r="E275" s="51"/>
      <c r="F275" s="48"/>
      <c r="G275" s="48"/>
      <c r="H275" s="49"/>
    </row>
    <row r="276" spans="1:8" ht="12.75">
      <c r="A276" s="46"/>
      <c r="B276" s="46"/>
      <c r="D276" s="46"/>
      <c r="E276" s="51"/>
      <c r="F276" s="48"/>
      <c r="G276" s="48"/>
      <c r="H276" s="49"/>
    </row>
    <row r="277" spans="1:8" ht="12.75">
      <c r="A277" s="46"/>
      <c r="B277" s="46"/>
      <c r="D277" s="46"/>
      <c r="E277" s="51"/>
      <c r="F277" s="48"/>
      <c r="G277" s="48"/>
      <c r="H277" s="49"/>
    </row>
    <row r="278" spans="1:8" ht="12.75">
      <c r="A278" s="46"/>
      <c r="B278" s="46"/>
      <c r="D278" s="46"/>
      <c r="E278" s="51"/>
      <c r="F278" s="48"/>
      <c r="G278" s="48"/>
      <c r="H278" s="49"/>
    </row>
    <row r="279" spans="1:8" ht="12.75">
      <c r="A279" s="46"/>
      <c r="B279" s="46"/>
      <c r="D279" s="46"/>
      <c r="E279" s="51"/>
      <c r="F279" s="48"/>
      <c r="G279" s="48"/>
      <c r="H279" s="49"/>
    </row>
    <row r="280" spans="1:8" ht="12.75">
      <c r="A280" s="46"/>
      <c r="B280" s="46"/>
      <c r="D280" s="46"/>
      <c r="E280" s="51"/>
      <c r="F280" s="48"/>
      <c r="G280" s="48"/>
      <c r="H280" s="49"/>
    </row>
    <row r="281" spans="1:8" ht="12.75">
      <c r="A281" s="46"/>
      <c r="B281" s="46"/>
      <c r="D281" s="46"/>
      <c r="E281" s="51"/>
      <c r="F281" s="48"/>
      <c r="G281" s="48"/>
      <c r="H281" s="49"/>
    </row>
    <row r="282" spans="1:8" ht="12.75">
      <c r="A282" s="46"/>
      <c r="B282" s="46"/>
      <c r="D282" s="46"/>
      <c r="E282" s="51"/>
      <c r="F282" s="48"/>
      <c r="G282" s="48"/>
      <c r="H282" s="49"/>
    </row>
    <row r="283" spans="1:8" ht="12.75">
      <c r="A283" s="46"/>
      <c r="B283" s="46"/>
      <c r="D283" s="46"/>
      <c r="E283" s="51"/>
      <c r="F283" s="48"/>
      <c r="G283" s="48"/>
      <c r="H283" s="49"/>
    </row>
    <row r="284" spans="1:8" ht="12.75">
      <c r="A284" s="46"/>
      <c r="B284" s="46"/>
      <c r="D284" s="46"/>
      <c r="E284" s="51"/>
      <c r="F284" s="48"/>
      <c r="G284" s="48"/>
      <c r="H284" s="49"/>
    </row>
    <row r="285" spans="1:8" ht="12.75">
      <c r="A285" s="46"/>
      <c r="B285" s="46"/>
      <c r="D285" s="46"/>
      <c r="E285" s="51"/>
      <c r="F285" s="48"/>
      <c r="G285" s="48"/>
      <c r="H285" s="49"/>
    </row>
    <row r="286" spans="1:8" ht="12.75">
      <c r="A286" s="46"/>
      <c r="B286" s="46"/>
      <c r="D286" s="46"/>
      <c r="E286" s="51"/>
      <c r="F286" s="48"/>
      <c r="G286" s="48"/>
      <c r="H286" s="49"/>
    </row>
    <row r="287" spans="1:8" ht="12.75">
      <c r="A287" s="46"/>
      <c r="B287" s="46"/>
      <c r="D287" s="46"/>
      <c r="E287" s="51"/>
      <c r="F287" s="48"/>
      <c r="G287" s="48"/>
      <c r="H287" s="49"/>
    </row>
    <row r="288" spans="1:8" ht="12.75">
      <c r="A288" s="46"/>
      <c r="B288" s="46"/>
      <c r="D288" s="46"/>
      <c r="E288" s="51"/>
      <c r="F288" s="48"/>
      <c r="G288" s="48"/>
      <c r="H288" s="49"/>
    </row>
    <row r="289" spans="1:8" ht="12.75">
      <c r="A289" s="46"/>
      <c r="B289" s="46"/>
      <c r="D289" s="46"/>
      <c r="E289" s="51"/>
      <c r="F289" s="48"/>
      <c r="G289" s="48"/>
      <c r="H289" s="49"/>
    </row>
    <row r="290" spans="1:8" ht="12.75">
      <c r="A290" s="46"/>
      <c r="B290" s="46"/>
      <c r="D290" s="46"/>
      <c r="E290" s="51"/>
      <c r="F290" s="48"/>
      <c r="G290" s="48"/>
      <c r="H290" s="49"/>
    </row>
    <row r="291" spans="1:8" ht="12.75">
      <c r="A291" s="46"/>
      <c r="B291" s="46"/>
      <c r="D291" s="46"/>
      <c r="E291" s="51"/>
      <c r="F291" s="48"/>
      <c r="G291" s="48"/>
      <c r="H291" s="49"/>
    </row>
    <row r="292" spans="1:8" ht="12.75">
      <c r="A292" s="46"/>
      <c r="B292" s="46"/>
      <c r="D292" s="46"/>
      <c r="E292" s="51"/>
      <c r="F292" s="48"/>
      <c r="G292" s="48"/>
      <c r="H292" s="49"/>
    </row>
    <row r="293" spans="1:8" ht="12.75">
      <c r="A293" s="46"/>
      <c r="B293" s="46"/>
      <c r="D293" s="46"/>
      <c r="E293" s="51"/>
      <c r="F293" s="48"/>
      <c r="G293" s="48"/>
      <c r="H293" s="49"/>
    </row>
    <row r="294" spans="1:8" ht="12.75">
      <c r="A294" s="46"/>
      <c r="B294" s="46"/>
      <c r="D294" s="46"/>
      <c r="E294" s="51"/>
      <c r="F294" s="48"/>
      <c r="G294" s="48"/>
      <c r="H294" s="49"/>
    </row>
    <row r="295" spans="1:8" ht="12.75">
      <c r="A295" s="46"/>
      <c r="B295" s="46"/>
      <c r="D295" s="46"/>
      <c r="E295" s="51"/>
      <c r="F295" s="48"/>
      <c r="G295" s="48"/>
      <c r="H295" s="49"/>
    </row>
    <row r="296" spans="1:8" ht="12.75">
      <c r="A296" s="46"/>
      <c r="B296" s="46"/>
      <c r="D296" s="46"/>
      <c r="E296" s="51"/>
      <c r="F296" s="48"/>
      <c r="G296" s="48"/>
      <c r="H296" s="49"/>
    </row>
    <row r="297" spans="1:8" ht="12.75">
      <c r="A297" s="46"/>
      <c r="B297" s="46"/>
      <c r="D297" s="46"/>
      <c r="E297" s="51"/>
      <c r="F297" s="48"/>
      <c r="G297" s="48"/>
      <c r="H297" s="49"/>
    </row>
    <row r="298" spans="1:8" ht="12.75">
      <c r="A298" s="46"/>
      <c r="B298" s="46"/>
      <c r="D298" s="46"/>
      <c r="E298" s="51"/>
      <c r="F298" s="48"/>
      <c r="G298" s="48"/>
      <c r="H298" s="49"/>
    </row>
    <row r="299" spans="1:8" ht="12.75">
      <c r="A299" s="46"/>
      <c r="B299" s="46"/>
      <c r="D299" s="46"/>
      <c r="E299" s="51"/>
      <c r="F299" s="48"/>
      <c r="G299" s="48"/>
      <c r="H299" s="49"/>
    </row>
    <row r="300" spans="1:8" ht="12.75">
      <c r="A300" s="46"/>
      <c r="B300" s="46"/>
      <c r="D300" s="46"/>
      <c r="E300" s="51"/>
      <c r="F300" s="48"/>
      <c r="G300" s="48"/>
      <c r="H300" s="49"/>
    </row>
    <row r="301" spans="1:8" ht="12.75">
      <c r="A301" s="46"/>
      <c r="B301" s="46"/>
      <c r="D301" s="46"/>
      <c r="E301" s="51"/>
      <c r="F301" s="48"/>
      <c r="G301" s="48"/>
      <c r="H301" s="49"/>
    </row>
    <row r="302" spans="1:8" ht="12.75">
      <c r="A302" s="46"/>
      <c r="B302" s="46"/>
      <c r="D302" s="46"/>
      <c r="E302" s="51"/>
      <c r="F302" s="48"/>
      <c r="G302" s="48"/>
      <c r="H302" s="49"/>
    </row>
    <row r="303" spans="1:8" ht="12.75">
      <c r="A303" s="46"/>
      <c r="B303" s="46"/>
      <c r="D303" s="46"/>
      <c r="E303" s="51"/>
      <c r="F303" s="48"/>
      <c r="G303" s="48"/>
      <c r="H303" s="49"/>
    </row>
    <row r="304" spans="1:8" ht="12.75">
      <c r="A304" s="46"/>
      <c r="B304" s="46"/>
      <c r="D304" s="46"/>
      <c r="E304" s="51"/>
      <c r="F304" s="48"/>
      <c r="G304" s="48"/>
      <c r="H304" s="49"/>
    </row>
    <row r="305" spans="1:8" ht="12.75">
      <c r="A305" s="46"/>
      <c r="B305" s="46"/>
      <c r="D305" s="46"/>
      <c r="E305" s="51"/>
      <c r="F305" s="48"/>
      <c r="G305" s="48"/>
      <c r="H305" s="49"/>
    </row>
    <row r="306" spans="1:8" ht="12.75">
      <c r="A306" s="46"/>
      <c r="B306" s="46"/>
      <c r="D306" s="46"/>
      <c r="E306" s="51"/>
      <c r="F306" s="48"/>
      <c r="G306" s="48"/>
      <c r="H306" s="49"/>
    </row>
    <row r="307" spans="1:8" ht="12.75">
      <c r="A307" s="46"/>
      <c r="B307" s="46"/>
      <c r="D307" s="46"/>
      <c r="E307" s="51"/>
      <c r="F307" s="48"/>
      <c r="G307" s="48"/>
      <c r="H307" s="49"/>
    </row>
    <row r="308" spans="1:8" ht="12.75">
      <c r="A308" s="46"/>
      <c r="B308" s="46"/>
      <c r="D308" s="46"/>
      <c r="E308" s="51"/>
      <c r="F308" s="48"/>
      <c r="G308" s="48"/>
      <c r="H308" s="49"/>
    </row>
    <row r="309" spans="1:8" ht="12.75">
      <c r="A309" s="46"/>
      <c r="B309" s="46"/>
      <c r="D309" s="46"/>
      <c r="E309" s="51"/>
      <c r="F309" s="48"/>
      <c r="G309" s="48"/>
      <c r="H309" s="49"/>
    </row>
    <row r="310" spans="1:8" ht="12.75">
      <c r="A310" s="46"/>
      <c r="B310" s="46"/>
      <c r="D310" s="46"/>
      <c r="E310" s="51"/>
      <c r="F310" s="48"/>
      <c r="G310" s="48"/>
      <c r="H310" s="49"/>
    </row>
    <row r="311" spans="1:8" ht="12.75">
      <c r="A311" s="46"/>
      <c r="B311" s="46"/>
      <c r="D311" s="46"/>
      <c r="E311" s="51"/>
      <c r="F311" s="48"/>
      <c r="G311" s="48"/>
      <c r="H311" s="49"/>
    </row>
    <row r="312" spans="1:8" ht="12.75">
      <c r="A312" s="46"/>
      <c r="B312" s="46"/>
      <c r="D312" s="46"/>
      <c r="E312" s="51"/>
      <c r="F312" s="48"/>
      <c r="G312" s="48"/>
      <c r="H312" s="49"/>
    </row>
    <row r="313" spans="1:8" ht="12.75">
      <c r="A313" s="46"/>
      <c r="B313" s="46"/>
      <c r="D313" s="46"/>
      <c r="E313" s="51"/>
      <c r="F313" s="48"/>
      <c r="G313" s="48"/>
      <c r="H313" s="49"/>
    </row>
    <row r="314" spans="1:8" ht="12.75">
      <c r="A314" s="46"/>
      <c r="B314" s="46"/>
      <c r="D314" s="46"/>
      <c r="E314" s="51"/>
      <c r="F314" s="48"/>
      <c r="G314" s="48"/>
      <c r="H314" s="49"/>
    </row>
    <row r="315" spans="1:8" ht="12.75">
      <c r="A315" s="46"/>
      <c r="B315" s="46"/>
      <c r="D315" s="46"/>
      <c r="E315" s="51"/>
      <c r="F315" s="48"/>
      <c r="G315" s="48"/>
      <c r="H315" s="49"/>
    </row>
    <row r="316" spans="1:8" ht="12.75">
      <c r="A316" s="46"/>
      <c r="B316" s="46"/>
      <c r="D316" s="46"/>
      <c r="E316" s="51"/>
      <c r="F316" s="48"/>
      <c r="G316" s="48"/>
      <c r="H316" s="49"/>
    </row>
    <row r="317" spans="1:8" ht="12.75">
      <c r="A317" s="46"/>
      <c r="B317" s="46"/>
      <c r="D317" s="46"/>
      <c r="E317" s="51"/>
      <c r="F317" s="48"/>
      <c r="G317" s="48"/>
      <c r="H317" s="49"/>
    </row>
    <row r="318" spans="1:8" ht="12.75">
      <c r="A318" s="46"/>
      <c r="B318" s="46"/>
      <c r="D318" s="46"/>
      <c r="E318" s="51"/>
      <c r="F318" s="48"/>
      <c r="G318" s="48"/>
      <c r="H318" s="49"/>
    </row>
    <row r="319" spans="1:8" ht="12.75">
      <c r="A319" s="46"/>
      <c r="B319" s="46"/>
      <c r="D319" s="46"/>
      <c r="E319" s="51"/>
      <c r="F319" s="48"/>
      <c r="G319" s="48"/>
      <c r="H319" s="49"/>
    </row>
    <row r="320" spans="1:8" ht="12.75">
      <c r="A320" s="46"/>
      <c r="B320" s="46"/>
      <c r="D320" s="46"/>
      <c r="E320" s="51"/>
      <c r="F320" s="48"/>
      <c r="G320" s="48"/>
      <c r="H320" s="49"/>
    </row>
    <row r="321" spans="1:8" ht="12.75">
      <c r="A321" s="46"/>
      <c r="B321" s="46"/>
      <c r="D321" s="46"/>
      <c r="E321" s="51"/>
      <c r="F321" s="48"/>
      <c r="G321" s="48"/>
      <c r="H321" s="49"/>
    </row>
    <row r="322" spans="1:8" ht="12.75">
      <c r="A322" s="46"/>
      <c r="B322" s="46"/>
      <c r="D322" s="46"/>
      <c r="E322" s="51"/>
      <c r="F322" s="48"/>
      <c r="G322" s="48"/>
      <c r="H322" s="49"/>
    </row>
    <row r="323" spans="1:8" ht="12.75">
      <c r="A323" s="46"/>
      <c r="B323" s="46"/>
      <c r="D323" s="46"/>
      <c r="E323" s="51"/>
      <c r="F323" s="48"/>
      <c r="G323" s="48"/>
      <c r="H323" s="49"/>
    </row>
    <row r="324" spans="1:8" ht="12.75">
      <c r="A324" s="46"/>
      <c r="B324" s="46"/>
      <c r="D324" s="46"/>
      <c r="E324" s="51"/>
      <c r="F324" s="48"/>
      <c r="G324" s="48"/>
      <c r="H324" s="49"/>
    </row>
    <row r="325" spans="1:8" ht="12.75">
      <c r="A325" s="46"/>
      <c r="B325" s="46"/>
      <c r="D325" s="46"/>
      <c r="E325" s="51"/>
      <c r="F325" s="48"/>
      <c r="G325" s="48"/>
      <c r="H325" s="49"/>
    </row>
    <row r="326" spans="1:8" ht="12.75">
      <c r="A326" s="46"/>
      <c r="B326" s="46"/>
      <c r="D326" s="46"/>
      <c r="E326" s="51"/>
      <c r="F326" s="48"/>
      <c r="G326" s="48"/>
      <c r="H326" s="49"/>
    </row>
    <row r="327" spans="1:8" ht="12.75">
      <c r="A327" s="46"/>
      <c r="B327" s="46"/>
      <c r="D327" s="46"/>
      <c r="E327" s="51"/>
      <c r="F327" s="48"/>
      <c r="G327" s="48"/>
      <c r="H327" s="49"/>
    </row>
    <row r="328" spans="1:8" ht="12.75">
      <c r="A328" s="46"/>
      <c r="B328" s="46"/>
      <c r="D328" s="46"/>
      <c r="E328" s="51"/>
      <c r="F328" s="48"/>
      <c r="G328" s="48"/>
      <c r="H328" s="49"/>
    </row>
    <row r="329" spans="1:8" ht="12.75">
      <c r="A329" s="46"/>
      <c r="B329" s="46"/>
      <c r="D329" s="46"/>
      <c r="E329" s="51"/>
      <c r="F329" s="48"/>
      <c r="G329" s="48"/>
      <c r="H329" s="49"/>
    </row>
    <row r="330" spans="1:8" ht="12.75">
      <c r="A330" s="46"/>
      <c r="B330" s="46"/>
      <c r="D330" s="46"/>
      <c r="E330" s="51"/>
      <c r="F330" s="48"/>
      <c r="G330" s="48"/>
      <c r="H330" s="49"/>
    </row>
    <row r="331" spans="1:8" ht="12.75">
      <c r="A331" s="46"/>
      <c r="B331" s="46"/>
      <c r="D331" s="46"/>
      <c r="E331" s="51"/>
      <c r="F331" s="48"/>
      <c r="G331" s="48"/>
      <c r="H331" s="49"/>
    </row>
    <row r="332" spans="1:8" ht="12.75">
      <c r="A332" s="46"/>
      <c r="B332" s="46"/>
      <c r="D332" s="46"/>
      <c r="E332" s="51"/>
      <c r="F332" s="48"/>
      <c r="G332" s="48"/>
      <c r="H332" s="49"/>
    </row>
    <row r="333" spans="1:8" ht="12.75">
      <c r="A333" s="46"/>
      <c r="B333" s="46"/>
      <c r="D333" s="46"/>
      <c r="E333" s="51"/>
      <c r="F333" s="48"/>
      <c r="G333" s="48"/>
      <c r="H333" s="49"/>
    </row>
    <row r="334" spans="1:8" ht="12.75">
      <c r="A334" s="46"/>
      <c r="B334" s="46"/>
      <c r="D334" s="46"/>
      <c r="E334" s="51"/>
      <c r="F334" s="48"/>
      <c r="G334" s="48"/>
      <c r="H334" s="49"/>
    </row>
    <row r="335" spans="1:8" ht="12.75">
      <c r="A335" s="46"/>
      <c r="B335" s="46"/>
      <c r="D335" s="46"/>
      <c r="E335" s="51"/>
      <c r="F335" s="48"/>
      <c r="G335" s="48"/>
      <c r="H335" s="49"/>
    </row>
    <row r="336" spans="1:8" ht="12.75">
      <c r="A336" s="46"/>
      <c r="B336" s="46"/>
      <c r="D336" s="46"/>
      <c r="E336" s="51"/>
      <c r="F336" s="48"/>
      <c r="G336" s="48"/>
      <c r="H336" s="49"/>
    </row>
    <row r="337" spans="1:8" ht="12.75">
      <c r="A337" s="46"/>
      <c r="B337" s="46"/>
      <c r="D337" s="46"/>
      <c r="E337" s="51"/>
      <c r="F337" s="48"/>
      <c r="G337" s="48"/>
      <c r="H337" s="49"/>
    </row>
    <row r="338" spans="1:8" ht="12.75">
      <c r="A338" s="46"/>
      <c r="B338" s="46"/>
      <c r="D338" s="46"/>
      <c r="E338" s="51"/>
      <c r="F338" s="48"/>
      <c r="G338" s="48"/>
      <c r="H338" s="49"/>
    </row>
    <row r="339" spans="1:8" ht="12.75">
      <c r="A339" s="46"/>
      <c r="B339" s="46"/>
      <c r="D339" s="46"/>
      <c r="E339" s="51"/>
      <c r="F339" s="48"/>
      <c r="G339" s="48"/>
      <c r="H339" s="49"/>
    </row>
    <row r="340" spans="1:8" ht="12.75">
      <c r="A340" s="46"/>
      <c r="B340" s="46"/>
      <c r="D340" s="46"/>
      <c r="E340" s="51"/>
      <c r="F340" s="48"/>
      <c r="G340" s="48"/>
      <c r="H340" s="49"/>
    </row>
    <row r="341" spans="1:8" ht="12.75">
      <c r="A341" s="46"/>
      <c r="B341" s="46"/>
      <c r="D341" s="46"/>
      <c r="E341" s="51"/>
      <c r="F341" s="48"/>
      <c r="G341" s="48"/>
      <c r="H341" s="49"/>
    </row>
    <row r="342" spans="1:8" ht="12.75">
      <c r="A342" s="46"/>
      <c r="B342" s="46"/>
      <c r="D342" s="46"/>
      <c r="E342" s="51"/>
      <c r="F342" s="48"/>
      <c r="G342" s="48"/>
      <c r="H342" s="49"/>
    </row>
    <row r="343" spans="1:8" ht="12.75">
      <c r="A343" s="46"/>
      <c r="B343" s="46"/>
      <c r="D343" s="46"/>
      <c r="E343" s="51"/>
      <c r="F343" s="48"/>
      <c r="G343" s="48"/>
      <c r="H343" s="49"/>
    </row>
    <row r="344" spans="1:8" ht="12.75">
      <c r="A344" s="46"/>
      <c r="B344" s="46"/>
      <c r="D344" s="46"/>
      <c r="E344" s="51"/>
      <c r="F344" s="48"/>
      <c r="G344" s="48"/>
      <c r="H344" s="49"/>
    </row>
    <row r="345" spans="1:8" ht="12.75">
      <c r="A345" s="46"/>
      <c r="B345" s="46"/>
      <c r="D345" s="46"/>
      <c r="E345" s="51"/>
      <c r="F345" s="48"/>
      <c r="G345" s="48"/>
      <c r="H345" s="49"/>
    </row>
    <row r="346" spans="1:8" ht="12.75">
      <c r="A346" s="46"/>
      <c r="B346" s="46"/>
      <c r="D346" s="46"/>
      <c r="E346" s="51"/>
      <c r="F346" s="48"/>
      <c r="G346" s="48"/>
      <c r="H346" s="49"/>
    </row>
    <row r="347" spans="1:8" ht="12.75">
      <c r="A347" s="46"/>
      <c r="B347" s="46"/>
      <c r="D347" s="46"/>
      <c r="E347" s="51"/>
      <c r="F347" s="48"/>
      <c r="G347" s="48"/>
      <c r="H347" s="49"/>
    </row>
    <row r="348" spans="1:8" ht="12.75">
      <c r="A348" s="46"/>
      <c r="B348" s="46"/>
      <c r="D348" s="46"/>
      <c r="E348" s="51"/>
      <c r="F348" s="48"/>
      <c r="G348" s="48"/>
      <c r="H348" s="49"/>
    </row>
    <row r="349" spans="1:8" ht="12.75">
      <c r="A349" s="46"/>
      <c r="B349" s="46"/>
      <c r="D349" s="46"/>
      <c r="E349" s="51"/>
      <c r="F349" s="48"/>
      <c r="G349" s="48"/>
      <c r="H349" s="49"/>
    </row>
    <row r="350" spans="1:8" ht="12.75">
      <c r="A350" s="46"/>
      <c r="B350" s="46"/>
      <c r="D350" s="46"/>
      <c r="E350" s="51"/>
      <c r="F350" s="48"/>
      <c r="G350" s="48"/>
      <c r="H350" s="49"/>
    </row>
    <row r="351" spans="1:8" ht="12.75">
      <c r="A351" s="46"/>
      <c r="B351" s="46"/>
      <c r="D351" s="46"/>
      <c r="E351" s="51"/>
      <c r="F351" s="48"/>
      <c r="G351" s="48"/>
      <c r="H351" s="49"/>
    </row>
    <row r="352" spans="1:8" ht="12.75">
      <c r="A352" s="46"/>
      <c r="B352" s="46"/>
      <c r="D352" s="46"/>
      <c r="E352" s="51"/>
      <c r="F352" s="48"/>
      <c r="G352" s="48"/>
      <c r="H352" s="49"/>
    </row>
    <row r="353" spans="1:8" ht="12.75">
      <c r="A353" s="46"/>
      <c r="B353" s="46"/>
      <c r="D353" s="46"/>
      <c r="E353" s="51"/>
      <c r="F353" s="48"/>
      <c r="G353" s="48"/>
      <c r="H353" s="49"/>
    </row>
    <row r="354" spans="1:8" ht="12.75">
      <c r="A354" s="46"/>
      <c r="B354" s="46"/>
      <c r="D354" s="46"/>
      <c r="E354" s="51"/>
      <c r="F354" s="48"/>
      <c r="G354" s="48"/>
      <c r="H354" s="49"/>
    </row>
    <row r="355" spans="1:8" ht="12.75">
      <c r="A355" s="46"/>
      <c r="B355" s="46"/>
      <c r="D355" s="46"/>
      <c r="E355" s="51"/>
      <c r="F355" s="48"/>
      <c r="G355" s="48"/>
      <c r="H355" s="49"/>
    </row>
    <row r="356" spans="1:8" ht="12.75">
      <c r="A356" s="46"/>
      <c r="B356" s="46"/>
      <c r="D356" s="46"/>
      <c r="E356" s="51"/>
      <c r="F356" s="48"/>
      <c r="G356" s="48"/>
      <c r="H356" s="49"/>
    </row>
    <row r="357" spans="1:8" ht="12.75">
      <c r="A357" s="46"/>
      <c r="B357" s="46"/>
      <c r="D357" s="46"/>
      <c r="E357" s="51"/>
      <c r="F357" s="48"/>
      <c r="G357" s="48"/>
      <c r="H357" s="49"/>
    </row>
    <row r="358" spans="1:8" ht="12.75">
      <c r="A358" s="46"/>
      <c r="B358" s="46"/>
      <c r="D358" s="46"/>
      <c r="E358" s="51"/>
      <c r="F358" s="48"/>
      <c r="G358" s="48"/>
      <c r="H358" s="49"/>
    </row>
    <row r="359" spans="1:8" ht="12.75">
      <c r="A359" s="46"/>
      <c r="B359" s="46"/>
      <c r="D359" s="46"/>
      <c r="E359" s="51"/>
      <c r="F359" s="48"/>
      <c r="G359" s="48"/>
      <c r="H359" s="49"/>
    </row>
    <row r="360" spans="1:8" ht="12.75">
      <c r="A360" s="46"/>
      <c r="B360" s="46"/>
      <c r="D360" s="46"/>
      <c r="E360" s="51"/>
      <c r="F360" s="48"/>
      <c r="G360" s="48"/>
      <c r="H360" s="49"/>
    </row>
    <row r="361" spans="1:8" ht="12.75">
      <c r="A361" s="46"/>
      <c r="B361" s="46"/>
      <c r="D361" s="46"/>
      <c r="E361" s="51"/>
      <c r="F361" s="48"/>
      <c r="G361" s="48"/>
      <c r="H361" s="49"/>
    </row>
    <row r="362" spans="1:8" ht="12.75">
      <c r="A362" s="46"/>
      <c r="B362" s="46"/>
      <c r="D362" s="46"/>
      <c r="E362" s="51"/>
      <c r="F362" s="48"/>
      <c r="G362" s="48"/>
      <c r="H362" s="49"/>
    </row>
    <row r="363" spans="1:8" ht="12.75">
      <c r="A363" s="46"/>
      <c r="B363" s="46"/>
      <c r="D363" s="46"/>
      <c r="E363" s="51"/>
      <c r="F363" s="48"/>
      <c r="G363" s="48"/>
      <c r="H363" s="49"/>
    </row>
    <row r="364" spans="1:8" ht="12.75">
      <c r="A364" s="46"/>
      <c r="B364" s="46"/>
      <c r="D364" s="46"/>
      <c r="E364" s="51"/>
      <c r="F364" s="48"/>
      <c r="G364" s="48"/>
      <c r="H364" s="49"/>
    </row>
    <row r="365" spans="1:8" ht="12.75">
      <c r="A365" s="46"/>
      <c r="B365" s="46"/>
      <c r="D365" s="46"/>
      <c r="E365" s="51"/>
      <c r="F365" s="48"/>
      <c r="G365" s="48"/>
      <c r="H365" s="49"/>
    </row>
    <row r="366" spans="1:8" ht="12.75">
      <c r="A366" s="46"/>
      <c r="B366" s="46"/>
      <c r="D366" s="46"/>
      <c r="E366" s="51"/>
      <c r="F366" s="48"/>
      <c r="G366" s="48"/>
      <c r="H366" s="49"/>
    </row>
    <row r="367" spans="1:8" ht="12.75">
      <c r="A367" s="46"/>
      <c r="B367" s="46"/>
      <c r="D367" s="46"/>
      <c r="E367" s="51"/>
      <c r="F367" s="48"/>
      <c r="G367" s="48"/>
      <c r="H367" s="49"/>
    </row>
    <row r="368" spans="1:8" ht="12.75">
      <c r="A368" s="46"/>
      <c r="B368" s="46"/>
      <c r="D368" s="46"/>
      <c r="E368" s="51"/>
      <c r="F368" s="48"/>
      <c r="G368" s="48"/>
      <c r="H368" s="49"/>
    </row>
    <row r="369" spans="1:8" ht="12.75">
      <c r="A369" s="46"/>
      <c r="B369" s="46"/>
      <c r="D369" s="46"/>
      <c r="E369" s="51"/>
      <c r="F369" s="48"/>
      <c r="G369" s="48"/>
      <c r="H369" s="49"/>
    </row>
    <row r="370" spans="1:8" ht="12.75">
      <c r="A370" s="46"/>
      <c r="B370" s="46"/>
      <c r="D370" s="46"/>
      <c r="E370" s="51"/>
      <c r="F370" s="48"/>
      <c r="G370" s="48"/>
      <c r="H370" s="49"/>
    </row>
    <row r="371" spans="1:8" ht="12.75">
      <c r="A371" s="46"/>
      <c r="B371" s="46"/>
      <c r="D371" s="46"/>
      <c r="E371" s="51"/>
      <c r="F371" s="48"/>
      <c r="G371" s="48"/>
      <c r="H371" s="49"/>
    </row>
    <row r="372" spans="1:8" ht="12.75">
      <c r="A372" s="46"/>
      <c r="B372" s="46"/>
      <c r="D372" s="46"/>
      <c r="E372" s="51"/>
      <c r="F372" s="48"/>
      <c r="G372" s="48"/>
      <c r="H372" s="49"/>
    </row>
    <row r="373" spans="1:8" ht="12.75">
      <c r="A373" s="46"/>
      <c r="B373" s="46"/>
      <c r="D373" s="46"/>
      <c r="E373" s="51"/>
      <c r="F373" s="48"/>
      <c r="G373" s="48"/>
      <c r="H373" s="49"/>
    </row>
    <row r="374" spans="1:8" ht="12.75">
      <c r="A374" s="46"/>
      <c r="B374" s="46"/>
      <c r="D374" s="46"/>
      <c r="E374" s="51"/>
      <c r="F374" s="48"/>
      <c r="G374" s="48"/>
      <c r="H374" s="49"/>
    </row>
    <row r="375" spans="1:8" ht="12.75">
      <c r="A375" s="46"/>
      <c r="B375" s="46"/>
      <c r="D375" s="46"/>
      <c r="E375" s="51"/>
      <c r="F375" s="48"/>
      <c r="G375" s="48"/>
      <c r="H375" s="49"/>
    </row>
    <row r="376" spans="1:8" ht="12.75">
      <c r="A376" s="46"/>
      <c r="B376" s="46"/>
      <c r="D376" s="46"/>
      <c r="E376" s="51"/>
      <c r="F376" s="48"/>
      <c r="G376" s="48"/>
      <c r="H376" s="49"/>
    </row>
    <row r="377" spans="1:8" ht="12.75">
      <c r="A377" s="46"/>
      <c r="B377" s="46"/>
      <c r="D377" s="46"/>
      <c r="E377" s="51"/>
      <c r="F377" s="48"/>
      <c r="G377" s="48"/>
      <c r="H377" s="49"/>
    </row>
    <row r="378" spans="1:8" ht="12.75">
      <c r="A378" s="46"/>
      <c r="B378" s="46"/>
      <c r="D378" s="46"/>
      <c r="E378" s="51"/>
      <c r="F378" s="48"/>
      <c r="G378" s="48"/>
      <c r="H378" s="49"/>
    </row>
    <row r="379" spans="1:8" ht="12.75">
      <c r="A379" s="46"/>
      <c r="B379" s="46"/>
      <c r="D379" s="46"/>
      <c r="E379" s="51"/>
      <c r="F379" s="48"/>
      <c r="G379" s="48"/>
      <c r="H379" s="49"/>
    </row>
    <row r="380" spans="1:8" ht="12.75">
      <c r="A380" s="46"/>
      <c r="B380" s="46"/>
      <c r="D380" s="46"/>
      <c r="E380" s="51"/>
      <c r="F380" s="48"/>
      <c r="G380" s="48"/>
      <c r="H380" s="49"/>
    </row>
    <row r="381" spans="1:8" ht="12.75">
      <c r="A381" s="46"/>
      <c r="B381" s="46"/>
      <c r="D381" s="46"/>
      <c r="E381" s="51"/>
      <c r="F381" s="48"/>
      <c r="G381" s="48"/>
      <c r="H381" s="49"/>
    </row>
    <row r="382" spans="1:8" ht="12.75">
      <c r="A382" s="46"/>
      <c r="B382" s="46"/>
      <c r="D382" s="46"/>
      <c r="E382" s="51"/>
      <c r="F382" s="48"/>
      <c r="G382" s="48"/>
      <c r="H382" s="49"/>
    </row>
    <row r="383" spans="1:8" ht="12.75">
      <c r="A383" s="46"/>
      <c r="B383" s="46"/>
      <c r="D383" s="46"/>
      <c r="E383" s="51"/>
      <c r="F383" s="48"/>
      <c r="G383" s="48"/>
      <c r="H383" s="49"/>
    </row>
    <row r="384" spans="1:8" ht="12.75">
      <c r="A384" s="46"/>
      <c r="B384" s="46"/>
      <c r="D384" s="46"/>
      <c r="E384" s="51"/>
      <c r="F384" s="48"/>
      <c r="G384" s="48"/>
      <c r="H384" s="49"/>
    </row>
    <row r="385" spans="1:8" ht="12.75">
      <c r="A385" s="46"/>
      <c r="B385" s="46"/>
      <c r="D385" s="46"/>
      <c r="E385" s="51"/>
      <c r="F385" s="48"/>
      <c r="G385" s="48"/>
      <c r="H385" s="49"/>
    </row>
    <row r="386" spans="1:8" ht="12.75">
      <c r="A386" s="46"/>
      <c r="B386" s="46"/>
      <c r="D386" s="46"/>
      <c r="E386" s="51"/>
      <c r="F386" s="48"/>
      <c r="G386" s="48"/>
      <c r="H386" s="49"/>
    </row>
    <row r="387" spans="1:8" ht="12.75">
      <c r="A387" s="46"/>
      <c r="B387" s="46"/>
      <c r="D387" s="46"/>
      <c r="E387" s="51"/>
      <c r="F387" s="48"/>
      <c r="G387" s="48"/>
      <c r="H387" s="49"/>
    </row>
    <row r="388" spans="1:8" ht="12.75">
      <c r="A388" s="46"/>
      <c r="B388" s="46"/>
      <c r="D388" s="46"/>
      <c r="E388" s="51"/>
      <c r="F388" s="48"/>
      <c r="G388" s="48"/>
      <c r="H388" s="49"/>
    </row>
    <row r="389" spans="1:8" ht="12.75">
      <c r="A389" s="46"/>
      <c r="B389" s="46"/>
      <c r="D389" s="46"/>
      <c r="E389" s="51"/>
      <c r="F389" s="48"/>
      <c r="G389" s="48"/>
      <c r="H389" s="49"/>
    </row>
    <row r="390" spans="1:8" ht="12.75">
      <c r="A390" s="46"/>
      <c r="B390" s="46"/>
      <c r="D390" s="46"/>
      <c r="E390" s="51"/>
      <c r="F390" s="48"/>
      <c r="G390" s="48"/>
      <c r="H390" s="49"/>
    </row>
    <row r="391" spans="1:8" ht="12.75">
      <c r="A391" s="46"/>
      <c r="B391" s="46"/>
      <c r="D391" s="46"/>
      <c r="E391" s="51"/>
      <c r="F391" s="48"/>
      <c r="G391" s="48"/>
      <c r="H391" s="49"/>
    </row>
    <row r="392" spans="1:8" ht="12.75">
      <c r="A392" s="46"/>
      <c r="B392" s="46"/>
      <c r="D392" s="46"/>
      <c r="E392" s="51"/>
      <c r="F392" s="48"/>
      <c r="G392" s="48"/>
      <c r="H392" s="49"/>
    </row>
    <row r="393" spans="1:8" ht="12.75">
      <c r="A393" s="46"/>
      <c r="B393" s="46"/>
      <c r="D393" s="46"/>
      <c r="E393" s="51"/>
      <c r="F393" s="48"/>
      <c r="G393" s="48"/>
      <c r="H393" s="49"/>
    </row>
    <row r="394" spans="1:8" ht="12.75">
      <c r="A394" s="46"/>
      <c r="B394" s="46"/>
      <c r="D394" s="46"/>
      <c r="E394" s="51"/>
      <c r="F394" s="48"/>
      <c r="G394" s="48"/>
      <c r="H394" s="49"/>
    </row>
    <row r="395" spans="1:8" ht="12.75">
      <c r="A395" s="46"/>
      <c r="B395" s="46"/>
      <c r="D395" s="46"/>
      <c r="E395" s="51"/>
      <c r="F395" s="48"/>
      <c r="G395" s="48"/>
      <c r="H395" s="49"/>
    </row>
    <row r="396" spans="1:8" ht="12.75">
      <c r="A396" s="46"/>
      <c r="B396" s="46"/>
      <c r="D396" s="46"/>
      <c r="E396" s="51"/>
      <c r="F396" s="48"/>
      <c r="G396" s="48"/>
      <c r="H396" s="49"/>
    </row>
    <row r="397" spans="1:8" ht="12.75">
      <c r="A397" s="46"/>
      <c r="B397" s="46"/>
      <c r="D397" s="46"/>
      <c r="E397" s="51"/>
      <c r="F397" s="48"/>
      <c r="G397" s="48"/>
      <c r="H397" s="49"/>
    </row>
    <row r="398" spans="1:8" ht="12.75">
      <c r="A398" s="46"/>
      <c r="B398" s="46"/>
      <c r="D398" s="46"/>
      <c r="E398" s="51"/>
      <c r="F398" s="48"/>
      <c r="G398" s="48"/>
      <c r="H398" s="49"/>
    </row>
    <row r="399" spans="1:8" ht="12.75">
      <c r="A399" s="46"/>
      <c r="B399" s="46"/>
      <c r="D399" s="46"/>
      <c r="E399" s="51"/>
      <c r="F399" s="48"/>
      <c r="G399" s="48"/>
      <c r="H399" s="49"/>
    </row>
    <row r="400" spans="1:8" ht="12.75">
      <c r="A400" s="46"/>
      <c r="B400" s="46"/>
      <c r="D400" s="46"/>
      <c r="E400" s="51"/>
      <c r="F400" s="48"/>
      <c r="G400" s="48"/>
      <c r="H400" s="49"/>
    </row>
    <row r="401" spans="1:8" ht="12.75">
      <c r="A401" s="46"/>
      <c r="B401" s="46"/>
      <c r="D401" s="46"/>
      <c r="E401" s="51"/>
      <c r="F401" s="48"/>
      <c r="G401" s="48"/>
      <c r="H401" s="49"/>
    </row>
    <row r="402" spans="1:8" ht="12.75">
      <c r="A402" s="46"/>
      <c r="B402" s="46"/>
      <c r="D402" s="46"/>
      <c r="E402" s="51"/>
      <c r="F402" s="48"/>
      <c r="G402" s="48"/>
      <c r="H402" s="49"/>
    </row>
    <row r="403" spans="1:8" ht="12.75">
      <c r="A403" s="46"/>
      <c r="B403" s="46"/>
      <c r="D403" s="46"/>
      <c r="E403" s="51"/>
      <c r="F403" s="48"/>
      <c r="G403" s="48"/>
      <c r="H403" s="49"/>
    </row>
    <row r="404" spans="1:8" ht="12.75">
      <c r="A404" s="46"/>
      <c r="B404" s="46"/>
      <c r="D404" s="46"/>
      <c r="E404" s="51"/>
      <c r="F404" s="48"/>
      <c r="G404" s="48"/>
      <c r="H404" s="49"/>
    </row>
    <row r="405" spans="1:8" ht="12.75">
      <c r="A405" s="46"/>
      <c r="B405" s="46"/>
      <c r="D405" s="46"/>
      <c r="E405" s="51"/>
      <c r="F405" s="48"/>
      <c r="G405" s="48"/>
      <c r="H405" s="49"/>
    </row>
    <row r="406" spans="1:8" ht="12.75">
      <c r="A406" s="46"/>
      <c r="B406" s="46"/>
      <c r="D406" s="46"/>
      <c r="E406" s="51"/>
      <c r="F406" s="48"/>
      <c r="G406" s="48"/>
      <c r="H406" s="49"/>
    </row>
    <row r="407" spans="1:8" ht="12.75">
      <c r="A407" s="46"/>
      <c r="B407" s="46"/>
      <c r="D407" s="46"/>
      <c r="E407" s="51"/>
      <c r="F407" s="48"/>
      <c r="G407" s="48"/>
      <c r="H407" s="49"/>
    </row>
    <row r="408" spans="1:8" ht="12.75">
      <c r="A408" s="46"/>
      <c r="B408" s="46"/>
      <c r="D408" s="46"/>
      <c r="E408" s="51"/>
      <c r="F408" s="48"/>
      <c r="G408" s="48"/>
      <c r="H408" s="49"/>
    </row>
    <row r="409" spans="1:8" ht="12.75">
      <c r="A409" s="46"/>
      <c r="B409" s="46"/>
      <c r="D409" s="46"/>
      <c r="E409" s="51"/>
      <c r="F409" s="48"/>
      <c r="G409" s="48"/>
      <c r="H409" s="49"/>
    </row>
    <row r="410" spans="1:8" ht="12.75">
      <c r="A410" s="46"/>
      <c r="B410" s="46"/>
      <c r="D410" s="46"/>
      <c r="E410" s="51"/>
      <c r="F410" s="48"/>
      <c r="G410" s="48"/>
      <c r="H410" s="49"/>
    </row>
    <row r="411" spans="1:8" ht="12.75">
      <c r="A411" s="46"/>
      <c r="B411" s="46"/>
      <c r="D411" s="46"/>
      <c r="E411" s="51"/>
      <c r="F411" s="48"/>
      <c r="G411" s="48"/>
      <c r="H411" s="49"/>
    </row>
    <row r="412" spans="1:8" ht="12.75">
      <c r="A412" s="46"/>
      <c r="B412" s="46"/>
      <c r="D412" s="46"/>
      <c r="E412" s="51"/>
      <c r="F412" s="48"/>
      <c r="G412" s="48"/>
      <c r="H412" s="49"/>
    </row>
    <row r="413" spans="1:8" ht="12.75">
      <c r="A413" s="46"/>
      <c r="B413" s="46"/>
      <c r="D413" s="46"/>
      <c r="E413" s="51"/>
      <c r="F413" s="48"/>
      <c r="G413" s="48"/>
      <c r="H413" s="49"/>
    </row>
    <row r="414" spans="1:8" ht="12.75">
      <c r="A414" s="46"/>
      <c r="B414" s="46"/>
      <c r="D414" s="46"/>
      <c r="E414" s="51"/>
      <c r="F414" s="48"/>
      <c r="G414" s="48"/>
      <c r="H414" s="49"/>
    </row>
    <row r="415" spans="1:8" ht="12.75">
      <c r="A415" s="46"/>
      <c r="B415" s="46"/>
      <c r="D415" s="46"/>
      <c r="E415" s="51"/>
      <c r="F415" s="48"/>
      <c r="G415" s="48"/>
      <c r="H415" s="49"/>
    </row>
    <row r="416" spans="1:8" ht="12.75">
      <c r="A416" s="46"/>
      <c r="B416" s="46"/>
      <c r="D416" s="46"/>
      <c r="E416" s="51"/>
      <c r="F416" s="48"/>
      <c r="G416" s="48"/>
      <c r="H416" s="49"/>
    </row>
    <row r="417" spans="1:8" ht="12.75">
      <c r="A417" s="46"/>
      <c r="B417" s="46"/>
      <c r="D417" s="46"/>
      <c r="E417" s="51"/>
      <c r="F417" s="48"/>
      <c r="G417" s="48"/>
      <c r="H417" s="49"/>
    </row>
    <row r="418" spans="1:8" ht="12.75">
      <c r="A418" s="46"/>
      <c r="B418" s="46"/>
      <c r="D418" s="46"/>
      <c r="E418" s="51"/>
      <c r="F418" s="48"/>
      <c r="G418" s="48"/>
      <c r="H418" s="49"/>
    </row>
    <row r="419" spans="1:8" ht="12.75">
      <c r="A419" s="46"/>
      <c r="B419" s="46"/>
      <c r="D419" s="46"/>
      <c r="E419" s="51"/>
      <c r="F419" s="48"/>
      <c r="G419" s="48"/>
      <c r="H419" s="49"/>
    </row>
    <row r="420" spans="1:8" ht="12.75">
      <c r="A420" s="46"/>
      <c r="B420" s="46"/>
      <c r="D420" s="46"/>
      <c r="E420" s="51"/>
      <c r="F420" s="48"/>
      <c r="G420" s="48"/>
      <c r="H420" s="49"/>
    </row>
    <row r="421" spans="1:8" ht="12.75">
      <c r="A421" s="46"/>
      <c r="B421" s="46"/>
      <c r="D421" s="46"/>
      <c r="E421" s="51"/>
      <c r="F421" s="48"/>
      <c r="G421" s="48"/>
      <c r="H421" s="49"/>
    </row>
    <row r="422" spans="1:8" ht="12.75">
      <c r="A422" s="46"/>
      <c r="B422" s="46"/>
      <c r="D422" s="46"/>
      <c r="E422" s="51"/>
      <c r="F422" s="48"/>
      <c r="G422" s="48"/>
      <c r="H422" s="49"/>
    </row>
    <row r="423" spans="1:8" ht="12.75">
      <c r="A423" s="46"/>
      <c r="B423" s="46"/>
      <c r="D423" s="46"/>
      <c r="E423" s="51"/>
      <c r="F423" s="48"/>
      <c r="G423" s="48"/>
      <c r="H423" s="49"/>
    </row>
    <row r="424" spans="1:8" ht="12.75">
      <c r="A424" s="46"/>
      <c r="B424" s="46"/>
      <c r="D424" s="46"/>
      <c r="E424" s="51"/>
      <c r="F424" s="48"/>
      <c r="G424" s="48"/>
      <c r="H424" s="49"/>
    </row>
    <row r="425" spans="1:8" ht="12.75">
      <c r="A425" s="46"/>
      <c r="B425" s="46"/>
      <c r="D425" s="46"/>
      <c r="E425" s="51"/>
      <c r="F425" s="48"/>
      <c r="G425" s="48"/>
      <c r="H425" s="49"/>
    </row>
    <row r="426" spans="1:8" ht="12.75">
      <c r="A426" s="46"/>
      <c r="B426" s="46"/>
      <c r="D426" s="46"/>
      <c r="E426" s="51"/>
      <c r="F426" s="48"/>
      <c r="G426" s="48"/>
      <c r="H426" s="49"/>
    </row>
    <row r="427" spans="1:8" ht="12.75">
      <c r="A427" s="46"/>
      <c r="B427" s="46"/>
      <c r="D427" s="46"/>
      <c r="E427" s="51"/>
      <c r="F427" s="48"/>
      <c r="G427" s="48"/>
      <c r="H427" s="49"/>
    </row>
    <row r="428" spans="1:8" ht="12.75">
      <c r="A428" s="46"/>
      <c r="B428" s="46"/>
      <c r="D428" s="46"/>
      <c r="E428" s="51"/>
      <c r="F428" s="48"/>
      <c r="G428" s="48"/>
      <c r="H428" s="49"/>
    </row>
    <row r="429" spans="1:8" ht="12.75">
      <c r="A429" s="46"/>
      <c r="B429" s="46"/>
      <c r="D429" s="46"/>
      <c r="E429" s="51"/>
      <c r="F429" s="48"/>
      <c r="G429" s="48"/>
      <c r="H429" s="49"/>
    </row>
    <row r="430" spans="1:8" ht="12.75">
      <c r="A430" s="46"/>
      <c r="B430" s="46"/>
      <c r="D430" s="46"/>
      <c r="E430" s="51"/>
      <c r="F430" s="48"/>
      <c r="G430" s="48"/>
      <c r="H430" s="49"/>
    </row>
    <row r="431" spans="1:8" ht="12.75">
      <c r="A431" s="46"/>
      <c r="B431" s="46"/>
      <c r="D431" s="46"/>
      <c r="E431" s="51"/>
      <c r="F431" s="48"/>
      <c r="G431" s="48"/>
      <c r="H431" s="49"/>
    </row>
    <row r="432" spans="1:8" ht="12.75">
      <c r="A432" s="46"/>
      <c r="B432" s="46"/>
      <c r="D432" s="46"/>
      <c r="E432" s="51"/>
      <c r="F432" s="48"/>
      <c r="G432" s="48"/>
      <c r="H432" s="49"/>
    </row>
    <row r="433" spans="1:8" ht="12.75">
      <c r="A433" s="46"/>
      <c r="B433" s="46"/>
      <c r="D433" s="46"/>
      <c r="E433" s="51"/>
      <c r="F433" s="48"/>
      <c r="G433" s="48"/>
      <c r="H433" s="49"/>
    </row>
    <row r="434" spans="1:8" ht="12.75">
      <c r="A434" s="46"/>
      <c r="B434" s="46"/>
      <c r="D434" s="46"/>
      <c r="E434" s="51"/>
      <c r="F434" s="48"/>
      <c r="G434" s="48"/>
      <c r="H434" s="49"/>
    </row>
    <row r="435" spans="1:8" ht="12.75">
      <c r="A435" s="46"/>
      <c r="B435" s="46"/>
      <c r="D435" s="46"/>
      <c r="E435" s="51"/>
      <c r="F435" s="48"/>
      <c r="G435" s="48"/>
      <c r="H435" s="49"/>
    </row>
    <row r="436" spans="1:8" ht="12.75">
      <c r="A436" s="46"/>
      <c r="B436" s="46"/>
      <c r="D436" s="46"/>
      <c r="E436" s="51"/>
      <c r="F436" s="48"/>
      <c r="G436" s="48"/>
      <c r="H436" s="49"/>
    </row>
    <row r="437" spans="1:8" ht="12.75">
      <c r="A437" s="46"/>
      <c r="B437" s="46"/>
      <c r="D437" s="46"/>
      <c r="E437" s="51"/>
      <c r="F437" s="48"/>
      <c r="G437" s="48"/>
      <c r="H437" s="49"/>
    </row>
    <row r="438" spans="1:8" ht="12.75">
      <c r="A438" s="46"/>
      <c r="B438" s="46"/>
      <c r="D438" s="46"/>
      <c r="E438" s="51"/>
      <c r="F438" s="48"/>
      <c r="G438" s="48"/>
      <c r="H438" s="49"/>
    </row>
    <row r="439" spans="1:8" ht="12.75">
      <c r="A439" s="46"/>
      <c r="B439" s="46"/>
      <c r="D439" s="46"/>
      <c r="E439" s="51"/>
      <c r="F439" s="48"/>
      <c r="G439" s="48"/>
      <c r="H439" s="49"/>
    </row>
    <row r="440" spans="1:8" ht="12.75">
      <c r="A440" s="46"/>
      <c r="B440" s="46"/>
      <c r="D440" s="46"/>
      <c r="E440" s="51"/>
      <c r="F440" s="48"/>
      <c r="G440" s="48"/>
      <c r="H440" s="49"/>
    </row>
    <row r="441" spans="1:8" ht="12.75">
      <c r="A441" s="46"/>
      <c r="B441" s="46"/>
      <c r="D441" s="46"/>
      <c r="E441" s="51"/>
      <c r="F441" s="48"/>
      <c r="G441" s="48"/>
      <c r="H441" s="49"/>
    </row>
    <row r="442" spans="1:8" ht="12.75">
      <c r="A442" s="46"/>
      <c r="B442" s="46"/>
      <c r="D442" s="46"/>
      <c r="E442" s="51"/>
      <c r="F442" s="48"/>
      <c r="G442" s="48"/>
      <c r="H442" s="49"/>
    </row>
    <row r="443" spans="1:8" ht="12.75">
      <c r="A443" s="46"/>
      <c r="B443" s="46"/>
      <c r="D443" s="46"/>
      <c r="E443" s="51"/>
      <c r="F443" s="48"/>
      <c r="G443" s="48"/>
      <c r="H443" s="49"/>
    </row>
    <row r="444" spans="1:8" ht="12.75">
      <c r="A444" s="46"/>
      <c r="B444" s="46"/>
      <c r="D444" s="46"/>
      <c r="E444" s="51"/>
      <c r="F444" s="48"/>
      <c r="G444" s="48"/>
      <c r="H444" s="49"/>
    </row>
    <row r="445" spans="1:8" ht="12.75">
      <c r="A445" s="46"/>
      <c r="B445" s="46"/>
      <c r="D445" s="46"/>
      <c r="E445" s="51"/>
      <c r="F445" s="48"/>
      <c r="G445" s="48"/>
      <c r="H445" s="49"/>
    </row>
    <row r="446" spans="1:8" ht="12.75">
      <c r="A446" s="46"/>
      <c r="B446" s="46"/>
      <c r="D446" s="46"/>
      <c r="E446" s="51"/>
      <c r="F446" s="48"/>
      <c r="G446" s="48"/>
      <c r="H446" s="49"/>
    </row>
    <row r="447" spans="1:8" ht="12.75">
      <c r="A447" s="46"/>
      <c r="B447" s="46"/>
      <c r="D447" s="46"/>
      <c r="E447" s="51"/>
      <c r="F447" s="48"/>
      <c r="G447" s="48"/>
      <c r="H447" s="49"/>
    </row>
    <row r="448" spans="1:8" ht="12.75">
      <c r="A448" s="46"/>
      <c r="B448" s="46"/>
      <c r="D448" s="46"/>
      <c r="E448" s="51"/>
      <c r="F448" s="48"/>
      <c r="G448" s="48"/>
      <c r="H448" s="49"/>
    </row>
    <row r="449" spans="1:8" ht="12.75">
      <c r="A449" s="46"/>
      <c r="B449" s="46"/>
      <c r="D449" s="46"/>
      <c r="E449" s="51"/>
      <c r="F449" s="48"/>
      <c r="G449" s="48"/>
      <c r="H449" s="49"/>
    </row>
    <row r="450" spans="1:8" ht="12.75">
      <c r="A450" s="46"/>
      <c r="B450" s="46"/>
      <c r="D450" s="46"/>
      <c r="E450" s="51"/>
      <c r="F450" s="48"/>
      <c r="G450" s="48"/>
      <c r="H450" s="49"/>
    </row>
    <row r="451" spans="1:8" ht="12.75">
      <c r="A451" s="46"/>
      <c r="B451" s="46"/>
      <c r="D451" s="46"/>
      <c r="E451" s="51"/>
      <c r="F451" s="48"/>
      <c r="G451" s="48"/>
      <c r="H451" s="49"/>
    </row>
    <row r="452" spans="1:8" ht="12.75">
      <c r="A452" s="46"/>
      <c r="B452" s="46"/>
      <c r="D452" s="46"/>
      <c r="E452" s="51"/>
      <c r="F452" s="48"/>
      <c r="G452" s="48"/>
      <c r="H452" s="49"/>
    </row>
    <row r="453" spans="1:8" ht="12.75">
      <c r="A453" s="46"/>
      <c r="B453" s="46"/>
      <c r="D453" s="46"/>
      <c r="E453" s="51"/>
      <c r="F453" s="48"/>
      <c r="G453" s="48"/>
      <c r="H453" s="49"/>
    </row>
    <row r="454" spans="1:8" ht="12.75">
      <c r="A454" s="46"/>
      <c r="B454" s="46"/>
      <c r="D454" s="46"/>
      <c r="E454" s="51"/>
      <c r="F454" s="48"/>
      <c r="G454" s="48"/>
      <c r="H454" s="49"/>
    </row>
    <row r="455" spans="1:8" ht="12.75">
      <c r="A455" s="46"/>
      <c r="B455" s="46"/>
      <c r="D455" s="46"/>
      <c r="E455" s="51"/>
      <c r="F455" s="48"/>
      <c r="G455" s="48"/>
      <c r="H455" s="49"/>
    </row>
    <row r="456" spans="1:8" ht="12.75">
      <c r="A456" s="46"/>
      <c r="B456" s="46"/>
      <c r="D456" s="46"/>
      <c r="E456" s="51"/>
      <c r="F456" s="48"/>
      <c r="G456" s="48"/>
      <c r="H456" s="49"/>
    </row>
    <row r="457" spans="1:8" ht="12.75">
      <c r="A457" s="46"/>
      <c r="B457" s="46"/>
      <c r="D457" s="46"/>
      <c r="E457" s="51"/>
      <c r="F457" s="48"/>
      <c r="G457" s="48"/>
      <c r="H457" s="49"/>
    </row>
    <row r="458" spans="1:8" ht="12.75">
      <c r="A458" s="46"/>
      <c r="B458" s="46"/>
      <c r="D458" s="46"/>
      <c r="E458" s="51"/>
      <c r="F458" s="48"/>
      <c r="G458" s="48"/>
      <c r="H458" s="49"/>
    </row>
    <row r="459" spans="1:8" ht="12.75">
      <c r="A459" s="46"/>
      <c r="B459" s="46"/>
      <c r="D459" s="46"/>
      <c r="E459" s="51"/>
      <c r="F459" s="48"/>
      <c r="G459" s="48"/>
      <c r="H459" s="49"/>
    </row>
    <row r="460" spans="1:8" ht="12.75">
      <c r="A460" s="46"/>
      <c r="B460" s="46"/>
      <c r="D460" s="46"/>
      <c r="E460" s="51"/>
      <c r="F460" s="48"/>
      <c r="G460" s="48"/>
      <c r="H460" s="49"/>
    </row>
    <row r="461" spans="1:8" ht="12.75">
      <c r="A461" s="46"/>
      <c r="B461" s="46"/>
      <c r="D461" s="46"/>
      <c r="E461" s="51"/>
      <c r="F461" s="48"/>
      <c r="G461" s="48"/>
      <c r="H461" s="49"/>
    </row>
    <row r="462" spans="1:8" ht="12.75">
      <c r="A462" s="46"/>
      <c r="B462" s="46"/>
      <c r="D462" s="46"/>
      <c r="E462" s="51"/>
      <c r="F462" s="48"/>
      <c r="G462" s="48"/>
      <c r="H462" s="49"/>
    </row>
    <row r="463" spans="1:8" ht="12.75">
      <c r="A463" s="46"/>
      <c r="B463" s="46"/>
      <c r="D463" s="46"/>
      <c r="E463" s="51"/>
      <c r="F463" s="48"/>
      <c r="G463" s="48"/>
      <c r="H463" s="49"/>
    </row>
    <row r="464" spans="1:8" ht="12.75">
      <c r="A464" s="46"/>
      <c r="B464" s="46"/>
      <c r="D464" s="46"/>
      <c r="E464" s="51"/>
      <c r="F464" s="48"/>
      <c r="G464" s="48"/>
      <c r="H464" s="49"/>
    </row>
    <row r="465" spans="1:8" ht="12.75">
      <c r="A465" s="46"/>
      <c r="B465" s="46"/>
      <c r="D465" s="46"/>
      <c r="E465" s="51"/>
      <c r="F465" s="48"/>
      <c r="G465" s="48"/>
      <c r="H465" s="49"/>
    </row>
    <row r="466" spans="1:8" ht="12.75">
      <c r="A466" s="46"/>
      <c r="B466" s="46"/>
      <c r="D466" s="46"/>
      <c r="E466" s="51"/>
      <c r="F466" s="48"/>
      <c r="G466" s="48"/>
      <c r="H466" s="49"/>
    </row>
    <row r="467" spans="1:8" ht="12.75">
      <c r="A467" s="46"/>
      <c r="B467" s="46"/>
      <c r="D467" s="46"/>
      <c r="E467" s="51"/>
      <c r="F467" s="48"/>
      <c r="G467" s="48"/>
      <c r="H467" s="49"/>
    </row>
    <row r="468" spans="1:8" ht="12.75">
      <c r="A468" s="46"/>
      <c r="B468" s="46"/>
      <c r="D468" s="46"/>
      <c r="E468" s="51"/>
      <c r="F468" s="48"/>
      <c r="G468" s="48"/>
      <c r="H468" s="49"/>
    </row>
    <row r="469" spans="1:8" ht="12.75">
      <c r="A469" s="46"/>
      <c r="B469" s="46"/>
      <c r="D469" s="46"/>
      <c r="E469" s="51"/>
      <c r="F469" s="48"/>
      <c r="G469" s="48"/>
      <c r="H469" s="49"/>
    </row>
    <row r="470" spans="1:8" ht="12.75">
      <c r="A470" s="46"/>
      <c r="B470" s="46"/>
      <c r="D470" s="46"/>
      <c r="E470" s="51"/>
      <c r="F470" s="48"/>
      <c r="G470" s="48"/>
      <c r="H470" s="49"/>
    </row>
    <row r="471" spans="1:8" ht="12.75">
      <c r="A471" s="46"/>
      <c r="B471" s="46"/>
      <c r="D471" s="46"/>
      <c r="E471" s="51"/>
      <c r="F471" s="48"/>
      <c r="G471" s="48"/>
      <c r="H471" s="49"/>
    </row>
    <row r="472" spans="1:8" ht="12.75">
      <c r="A472" s="46"/>
      <c r="B472" s="46"/>
      <c r="D472" s="46"/>
      <c r="E472" s="51"/>
      <c r="F472" s="48"/>
      <c r="G472" s="48"/>
      <c r="H472" s="49"/>
    </row>
    <row r="473" spans="1:8" ht="12.75">
      <c r="A473" s="46"/>
      <c r="B473" s="46"/>
      <c r="D473" s="46"/>
      <c r="E473" s="51"/>
      <c r="F473" s="48"/>
      <c r="G473" s="48"/>
      <c r="H473" s="49"/>
    </row>
    <row r="474" spans="1:8" ht="12.75">
      <c r="A474" s="46"/>
      <c r="B474" s="46"/>
      <c r="D474" s="46"/>
      <c r="E474" s="51"/>
      <c r="F474" s="48"/>
      <c r="G474" s="48"/>
      <c r="H474" s="49"/>
    </row>
    <row r="475" spans="1:8" ht="12.75">
      <c r="A475" s="46"/>
      <c r="B475" s="46"/>
      <c r="D475" s="46"/>
      <c r="E475" s="51"/>
      <c r="F475" s="48"/>
      <c r="G475" s="48"/>
      <c r="H475" s="49"/>
    </row>
    <row r="476" spans="1:8" ht="12.75">
      <c r="A476" s="46"/>
      <c r="B476" s="46"/>
      <c r="D476" s="46"/>
      <c r="E476" s="51"/>
      <c r="F476" s="48"/>
      <c r="G476" s="48"/>
      <c r="H476" s="49"/>
    </row>
    <row r="477" spans="1:8" ht="12.75">
      <c r="A477" s="46"/>
      <c r="B477" s="46"/>
      <c r="D477" s="46"/>
      <c r="E477" s="51"/>
      <c r="F477" s="48"/>
      <c r="G477" s="48"/>
      <c r="H477" s="49"/>
    </row>
    <row r="478" spans="1:8" ht="12.75">
      <c r="A478" s="46"/>
      <c r="B478" s="46"/>
      <c r="D478" s="46"/>
      <c r="E478" s="51"/>
      <c r="F478" s="48"/>
      <c r="G478" s="48"/>
      <c r="H478" s="49"/>
    </row>
    <row r="479" spans="1:8" ht="12.75">
      <c r="A479" s="46"/>
      <c r="B479" s="46"/>
      <c r="D479" s="46"/>
      <c r="E479" s="51"/>
      <c r="F479" s="48"/>
      <c r="G479" s="48"/>
      <c r="H479" s="49"/>
    </row>
    <row r="480" spans="1:8" ht="12.75">
      <c r="A480" s="46"/>
      <c r="B480" s="46"/>
      <c r="D480" s="46"/>
      <c r="E480" s="51"/>
      <c r="F480" s="48"/>
      <c r="G480" s="48"/>
      <c r="H480" s="49"/>
    </row>
    <row r="481" spans="1:8" ht="12.75">
      <c r="A481" s="46"/>
      <c r="B481" s="46"/>
      <c r="D481" s="46"/>
      <c r="E481" s="51"/>
      <c r="F481" s="48"/>
      <c r="G481" s="48"/>
      <c r="H481" s="49"/>
    </row>
    <row r="482" spans="1:8" ht="12.75">
      <c r="A482" s="46"/>
      <c r="B482" s="46"/>
      <c r="D482" s="46"/>
      <c r="E482" s="51"/>
      <c r="F482" s="48"/>
      <c r="G482" s="48"/>
      <c r="H482" s="49"/>
    </row>
    <row r="483" spans="1:8" ht="12.75">
      <c r="A483" s="46"/>
      <c r="B483" s="46"/>
      <c r="D483" s="46"/>
      <c r="E483" s="51"/>
      <c r="F483" s="48"/>
      <c r="G483" s="48"/>
      <c r="H483" s="49"/>
    </row>
    <row r="484" spans="1:8" ht="12.75">
      <c r="A484" s="46"/>
      <c r="B484" s="46"/>
      <c r="D484" s="46"/>
      <c r="E484" s="51"/>
      <c r="F484" s="48"/>
      <c r="G484" s="48"/>
      <c r="H484" s="49"/>
    </row>
    <row r="485" spans="1:8" ht="12.75">
      <c r="A485" s="46"/>
      <c r="B485" s="46"/>
      <c r="D485" s="46"/>
      <c r="E485" s="51"/>
      <c r="F485" s="48"/>
      <c r="G485" s="48"/>
      <c r="H485" s="49"/>
    </row>
    <row r="486" spans="1:8" ht="12.75">
      <c r="A486" s="46"/>
      <c r="B486" s="46"/>
      <c r="D486" s="46"/>
      <c r="E486" s="51"/>
      <c r="F486" s="48"/>
      <c r="G486" s="48"/>
      <c r="H486" s="49"/>
    </row>
    <row r="487" spans="1:8" ht="12.75">
      <c r="A487" s="46"/>
      <c r="B487" s="46"/>
      <c r="D487" s="46"/>
      <c r="E487" s="51"/>
      <c r="F487" s="48"/>
      <c r="G487" s="48"/>
      <c r="H487" s="49"/>
    </row>
    <row r="488" spans="1:8" ht="12.75">
      <c r="A488" s="46"/>
      <c r="B488" s="46"/>
      <c r="D488" s="46"/>
      <c r="E488" s="51"/>
      <c r="F488" s="48"/>
      <c r="G488" s="48"/>
      <c r="H488" s="49"/>
    </row>
    <row r="489" spans="1:8" ht="12.75">
      <c r="A489" s="46"/>
      <c r="B489" s="46"/>
      <c r="D489" s="46"/>
      <c r="E489" s="51"/>
      <c r="F489" s="48"/>
      <c r="G489" s="48"/>
      <c r="H489" s="49"/>
    </row>
    <row r="490" spans="1:8" ht="12.75">
      <c r="A490" s="46"/>
      <c r="B490" s="46"/>
      <c r="D490" s="46"/>
      <c r="E490" s="51"/>
      <c r="F490" s="48"/>
      <c r="G490" s="48"/>
      <c r="H490" s="49"/>
    </row>
    <row r="491" spans="1:8" ht="12.75">
      <c r="A491" s="46"/>
      <c r="B491" s="46"/>
      <c r="D491" s="46"/>
      <c r="E491" s="51"/>
      <c r="F491" s="48"/>
      <c r="G491" s="48"/>
      <c r="H491" s="49"/>
    </row>
    <row r="492" spans="1:8" ht="12.75">
      <c r="A492" s="46"/>
      <c r="B492" s="46"/>
      <c r="D492" s="46"/>
      <c r="E492" s="51"/>
      <c r="F492" s="48"/>
      <c r="G492" s="48"/>
      <c r="H492" s="49"/>
    </row>
    <row r="493" spans="1:8" ht="12.75">
      <c r="A493" s="46"/>
      <c r="B493" s="46"/>
      <c r="D493" s="46"/>
      <c r="E493" s="51"/>
      <c r="F493" s="48"/>
      <c r="G493" s="48"/>
      <c r="H493" s="49"/>
    </row>
    <row r="494" spans="1:8" ht="12.75">
      <c r="A494" s="46"/>
      <c r="B494" s="46"/>
      <c r="D494" s="46"/>
      <c r="E494" s="51"/>
      <c r="F494" s="48"/>
      <c r="G494" s="48"/>
      <c r="H494" s="49"/>
    </row>
    <row r="495" spans="1:8" ht="12.75">
      <c r="A495" s="46"/>
      <c r="B495" s="46"/>
      <c r="D495" s="46"/>
      <c r="E495" s="51"/>
      <c r="F495" s="48"/>
      <c r="G495" s="48"/>
      <c r="H495" s="49"/>
    </row>
    <row r="496" spans="1:8" ht="12.75">
      <c r="A496" s="46"/>
      <c r="B496" s="46"/>
      <c r="D496" s="46"/>
      <c r="E496" s="51"/>
      <c r="F496" s="48"/>
      <c r="G496" s="48"/>
      <c r="H496" s="49"/>
    </row>
    <row r="497" spans="1:8" ht="12.75">
      <c r="A497" s="46"/>
      <c r="B497" s="46"/>
      <c r="D497" s="46"/>
      <c r="E497" s="51"/>
      <c r="F497" s="48"/>
      <c r="G497" s="48"/>
      <c r="H497" s="49"/>
    </row>
    <row r="498" spans="1:8" ht="12.75">
      <c r="A498" s="46"/>
      <c r="B498" s="46"/>
      <c r="D498" s="46"/>
      <c r="E498" s="51"/>
      <c r="F498" s="48"/>
      <c r="G498" s="48"/>
      <c r="H498" s="49"/>
    </row>
    <row r="499" spans="1:8" ht="12.75">
      <c r="A499" s="46"/>
      <c r="B499" s="46"/>
      <c r="D499" s="46"/>
      <c r="E499" s="51"/>
      <c r="F499" s="48"/>
      <c r="G499" s="48"/>
      <c r="H499" s="49"/>
    </row>
    <row r="500" spans="1:8" ht="12.75">
      <c r="A500" s="46"/>
      <c r="B500" s="46"/>
      <c r="D500" s="46"/>
      <c r="E500" s="51"/>
      <c r="F500" s="48"/>
      <c r="G500" s="48"/>
      <c r="H500" s="49"/>
    </row>
    <row r="501" spans="1:8" ht="12.75">
      <c r="A501" s="46"/>
      <c r="B501" s="46"/>
      <c r="D501" s="46"/>
      <c r="E501" s="51"/>
      <c r="F501" s="48"/>
      <c r="G501" s="48"/>
      <c r="H501" s="49"/>
    </row>
    <row r="502" spans="1:8" ht="12.75">
      <c r="A502" s="46"/>
      <c r="B502" s="46"/>
      <c r="D502" s="46"/>
      <c r="E502" s="51"/>
      <c r="F502" s="48"/>
      <c r="G502" s="48"/>
      <c r="H502" s="49"/>
    </row>
    <row r="503" spans="1:8" ht="12.75">
      <c r="A503" s="46"/>
      <c r="B503" s="46"/>
      <c r="D503" s="46"/>
      <c r="E503" s="51"/>
      <c r="F503" s="48"/>
      <c r="G503" s="48"/>
      <c r="H503" s="49"/>
    </row>
    <row r="504" spans="1:8" ht="12.75">
      <c r="A504" s="46"/>
      <c r="B504" s="46"/>
      <c r="D504" s="46"/>
      <c r="E504" s="51"/>
      <c r="F504" s="48"/>
      <c r="G504" s="48"/>
      <c r="H504" s="49"/>
    </row>
    <row r="505" spans="1:8" ht="12.75">
      <c r="A505" s="46"/>
      <c r="B505" s="46"/>
      <c r="D505" s="46"/>
      <c r="E505" s="51"/>
      <c r="F505" s="48"/>
      <c r="G505" s="48"/>
      <c r="H505" s="49"/>
    </row>
    <row r="506" spans="1:8" ht="12.75">
      <c r="A506" s="46"/>
      <c r="B506" s="46"/>
      <c r="D506" s="46"/>
      <c r="E506" s="51"/>
      <c r="F506" s="48"/>
      <c r="G506" s="48"/>
      <c r="H506" s="49"/>
    </row>
    <row r="507" spans="1:8" ht="12.75">
      <c r="A507" s="46"/>
      <c r="B507" s="46"/>
      <c r="D507" s="46"/>
      <c r="E507" s="51"/>
      <c r="F507" s="48"/>
      <c r="G507" s="48"/>
      <c r="H507" s="49"/>
    </row>
    <row r="508" spans="1:8" ht="12.75">
      <c r="A508" s="46"/>
      <c r="B508" s="46"/>
      <c r="D508" s="46"/>
      <c r="E508" s="51"/>
      <c r="F508" s="48"/>
      <c r="G508" s="48"/>
      <c r="H508" s="49"/>
    </row>
    <row r="509" spans="1:8" ht="12.75">
      <c r="A509" s="46"/>
      <c r="B509" s="46"/>
      <c r="D509" s="46"/>
      <c r="E509" s="51"/>
      <c r="F509" s="48"/>
      <c r="G509" s="48"/>
      <c r="H509" s="49"/>
    </row>
    <row r="510" spans="1:8" ht="12.75">
      <c r="A510" s="46"/>
      <c r="B510" s="46"/>
      <c r="D510" s="46"/>
      <c r="E510" s="51"/>
      <c r="F510" s="48"/>
      <c r="G510" s="48"/>
      <c r="H510" s="49"/>
    </row>
    <row r="511" spans="1:8" ht="12.75">
      <c r="A511" s="46"/>
      <c r="B511" s="46"/>
      <c r="D511" s="46"/>
      <c r="E511" s="51"/>
      <c r="F511" s="48"/>
      <c r="G511" s="48"/>
      <c r="H511" s="49"/>
    </row>
    <row r="512" spans="1:8" ht="12.75">
      <c r="A512" s="46"/>
      <c r="B512" s="46"/>
      <c r="D512" s="46"/>
      <c r="E512" s="51"/>
      <c r="F512" s="48"/>
      <c r="G512" s="48"/>
      <c r="H512" s="49"/>
    </row>
    <row r="513" spans="1:8" ht="12.75">
      <c r="A513" s="46"/>
      <c r="B513" s="46"/>
      <c r="D513" s="46"/>
      <c r="E513" s="51"/>
      <c r="F513" s="48"/>
      <c r="G513" s="48"/>
      <c r="H513" s="49"/>
    </row>
    <row r="514" spans="1:8" ht="12.75">
      <c r="A514" s="46"/>
      <c r="B514" s="46"/>
      <c r="D514" s="46"/>
      <c r="E514" s="51"/>
      <c r="F514" s="48"/>
      <c r="G514" s="48"/>
      <c r="H514" s="49"/>
    </row>
    <row r="515" spans="1:8" ht="12.75">
      <c r="A515" s="46"/>
      <c r="B515" s="46"/>
      <c r="D515" s="46"/>
      <c r="E515" s="51"/>
      <c r="F515" s="48"/>
      <c r="G515" s="48"/>
      <c r="H515" s="49"/>
    </row>
    <row r="516" spans="1:8" ht="12.75">
      <c r="A516" s="46"/>
      <c r="B516" s="46"/>
      <c r="D516" s="46"/>
      <c r="E516" s="51"/>
      <c r="F516" s="48"/>
      <c r="G516" s="48"/>
      <c r="H516" s="49"/>
    </row>
    <row r="517" spans="1:8" ht="12.75">
      <c r="A517" s="46"/>
      <c r="B517" s="46"/>
      <c r="D517" s="46"/>
      <c r="E517" s="51"/>
      <c r="F517" s="48"/>
      <c r="G517" s="48"/>
      <c r="H517" s="49"/>
    </row>
    <row r="518" spans="1:8" ht="12.75">
      <c r="A518" s="46"/>
      <c r="B518" s="46"/>
      <c r="D518" s="46"/>
      <c r="E518" s="51"/>
      <c r="F518" s="48"/>
      <c r="G518" s="48"/>
      <c r="H518" s="49"/>
    </row>
    <row r="519" spans="1:8" ht="12.75">
      <c r="A519" s="46"/>
      <c r="B519" s="46"/>
      <c r="D519" s="46"/>
      <c r="E519" s="51"/>
      <c r="F519" s="48"/>
      <c r="G519" s="48"/>
      <c r="H519" s="49"/>
    </row>
    <row r="520" spans="1:8" ht="12.75">
      <c r="A520" s="46"/>
      <c r="B520" s="46"/>
      <c r="D520" s="46"/>
      <c r="E520" s="51"/>
      <c r="F520" s="48"/>
      <c r="G520" s="48"/>
      <c r="H520" s="49"/>
    </row>
    <row r="521" spans="1:8" ht="12.75">
      <c r="A521" s="46"/>
      <c r="B521" s="46"/>
      <c r="D521" s="46"/>
      <c r="E521" s="51"/>
      <c r="F521" s="48"/>
      <c r="G521" s="48"/>
      <c r="H521" s="49"/>
    </row>
    <row r="522" spans="1:8" ht="12.75">
      <c r="A522" s="46"/>
      <c r="B522" s="46"/>
      <c r="D522" s="46"/>
      <c r="E522" s="51"/>
      <c r="F522" s="48"/>
      <c r="G522" s="48"/>
      <c r="H522" s="49"/>
    </row>
    <row r="523" spans="1:8" ht="12.75">
      <c r="A523" s="46"/>
      <c r="B523" s="46"/>
      <c r="D523" s="46"/>
      <c r="E523" s="51"/>
      <c r="F523" s="48"/>
      <c r="G523" s="48"/>
      <c r="H523" s="49"/>
    </row>
    <row r="524" spans="1:8" ht="12.75">
      <c r="A524" s="46"/>
      <c r="B524" s="46"/>
      <c r="D524" s="46"/>
      <c r="E524" s="51"/>
      <c r="F524" s="48"/>
      <c r="G524" s="48"/>
      <c r="H524" s="49"/>
    </row>
    <row r="525" spans="1:8" ht="12.75">
      <c r="A525" s="46"/>
      <c r="B525" s="46"/>
      <c r="D525" s="46"/>
      <c r="E525" s="51"/>
      <c r="F525" s="48"/>
      <c r="G525" s="48"/>
      <c r="H525" s="49"/>
    </row>
    <row r="526" spans="1:8" ht="12.75">
      <c r="A526" s="46"/>
      <c r="B526" s="46"/>
      <c r="D526" s="46"/>
      <c r="E526" s="51"/>
      <c r="F526" s="48"/>
      <c r="G526" s="48"/>
      <c r="H526" s="49"/>
    </row>
    <row r="527" spans="1:8" ht="12.75">
      <c r="A527" s="46"/>
      <c r="B527" s="46"/>
      <c r="D527" s="46"/>
      <c r="E527" s="51"/>
      <c r="F527" s="48"/>
      <c r="G527" s="48"/>
      <c r="H527" s="49"/>
    </row>
    <row r="528" spans="1:8" ht="12.75">
      <c r="A528" s="46"/>
      <c r="B528" s="46"/>
      <c r="D528" s="46"/>
      <c r="E528" s="51"/>
      <c r="F528" s="48"/>
      <c r="G528" s="48"/>
      <c r="H528" s="49"/>
    </row>
    <row r="529" spans="1:8" ht="12.75">
      <c r="A529" s="46"/>
      <c r="B529" s="46"/>
      <c r="D529" s="46"/>
      <c r="E529" s="51"/>
      <c r="F529" s="48"/>
      <c r="G529" s="48"/>
      <c r="H529" s="49"/>
    </row>
    <row r="530" spans="1:8" ht="12.75">
      <c r="A530" s="46"/>
      <c r="B530" s="46"/>
      <c r="D530" s="46"/>
      <c r="E530" s="51"/>
      <c r="F530" s="48"/>
      <c r="G530" s="48"/>
      <c r="H530" s="49"/>
    </row>
    <row r="531" spans="1:8" ht="12.75">
      <c r="A531" s="46"/>
      <c r="B531" s="46"/>
      <c r="D531" s="46"/>
      <c r="E531" s="51"/>
      <c r="F531" s="48"/>
      <c r="G531" s="48"/>
      <c r="H531" s="49"/>
    </row>
    <row r="532" spans="1:8" ht="12.75">
      <c r="A532" s="46"/>
      <c r="B532" s="46"/>
      <c r="D532" s="46"/>
      <c r="E532" s="51"/>
      <c r="F532" s="48"/>
      <c r="G532" s="48"/>
      <c r="H532" s="49"/>
    </row>
    <row r="533" spans="1:8" ht="12.75">
      <c r="A533" s="46"/>
      <c r="B533" s="46"/>
      <c r="D533" s="46"/>
      <c r="E533" s="51"/>
      <c r="F533" s="48"/>
      <c r="G533" s="48"/>
      <c r="H533" s="49"/>
    </row>
    <row r="534" spans="1:8" ht="12.75">
      <c r="A534" s="46"/>
      <c r="B534" s="46"/>
      <c r="D534" s="46"/>
      <c r="E534" s="51"/>
      <c r="F534" s="48"/>
      <c r="G534" s="48"/>
      <c r="H534" s="49"/>
    </row>
    <row r="535" spans="1:8" ht="12.75">
      <c r="A535" s="46"/>
      <c r="B535" s="46"/>
      <c r="D535" s="46"/>
      <c r="E535" s="51"/>
      <c r="F535" s="48"/>
      <c r="G535" s="48"/>
      <c r="H535" s="49"/>
    </row>
    <row r="536" spans="1:8" ht="12.75">
      <c r="A536" s="46"/>
      <c r="B536" s="46"/>
      <c r="D536" s="46"/>
      <c r="E536" s="51"/>
      <c r="F536" s="48"/>
      <c r="G536" s="48"/>
      <c r="H536" s="49"/>
    </row>
    <row r="537" spans="1:8" ht="12.75">
      <c r="A537" s="46"/>
      <c r="B537" s="46"/>
      <c r="D537" s="46"/>
      <c r="E537" s="51"/>
      <c r="F537" s="48"/>
      <c r="G537" s="48"/>
      <c r="H537" s="49"/>
    </row>
    <row r="538" spans="1:8" ht="12.75">
      <c r="A538" s="46"/>
      <c r="B538" s="46"/>
      <c r="D538" s="46"/>
      <c r="E538" s="51"/>
      <c r="F538" s="48"/>
      <c r="G538" s="48"/>
      <c r="H538" s="49"/>
    </row>
    <row r="539" spans="1:8" ht="12.75">
      <c r="A539" s="46"/>
      <c r="B539" s="46"/>
      <c r="D539" s="46"/>
      <c r="E539" s="51"/>
      <c r="F539" s="48"/>
      <c r="G539" s="48"/>
      <c r="H539" s="49"/>
    </row>
    <row r="540" spans="1:8" ht="12.75">
      <c r="A540" s="46"/>
      <c r="B540" s="46"/>
      <c r="D540" s="46"/>
      <c r="E540" s="51"/>
      <c r="F540" s="48"/>
      <c r="G540" s="48"/>
      <c r="H540" s="49"/>
    </row>
    <row r="541" spans="1:8" ht="12.75">
      <c r="A541" s="46"/>
      <c r="B541" s="46"/>
      <c r="D541" s="46"/>
      <c r="E541" s="51"/>
      <c r="F541" s="48"/>
      <c r="G541" s="48"/>
      <c r="H541" s="49"/>
    </row>
    <row r="542" spans="1:8" ht="12.75">
      <c r="A542" s="46"/>
      <c r="B542" s="46"/>
      <c r="D542" s="46"/>
      <c r="E542" s="51"/>
      <c r="F542" s="48"/>
      <c r="G542" s="48"/>
      <c r="H542" s="49"/>
    </row>
    <row r="543" spans="1:8" ht="12.75">
      <c r="A543" s="46"/>
      <c r="B543" s="46"/>
      <c r="D543" s="46"/>
      <c r="E543" s="51"/>
      <c r="F543" s="48"/>
      <c r="G543" s="48"/>
      <c r="H543" s="49"/>
    </row>
    <row r="544" spans="1:8" ht="12.75">
      <c r="A544" s="46"/>
      <c r="B544" s="46"/>
      <c r="D544" s="46"/>
      <c r="E544" s="51"/>
      <c r="F544" s="48"/>
      <c r="G544" s="48"/>
      <c r="H544" s="49"/>
    </row>
    <row r="545" spans="1:8" ht="12.75">
      <c r="A545" s="46"/>
      <c r="B545" s="46"/>
      <c r="D545" s="46"/>
      <c r="E545" s="51"/>
      <c r="F545" s="48"/>
      <c r="G545" s="48"/>
      <c r="H545" s="49"/>
    </row>
    <row r="546" spans="1:8" ht="12.75">
      <c r="A546" s="46"/>
      <c r="B546" s="46"/>
      <c r="D546" s="46"/>
      <c r="E546" s="51"/>
      <c r="F546" s="48"/>
      <c r="G546" s="48"/>
      <c r="H546" s="49"/>
    </row>
    <row r="547" spans="1:8" ht="12.75">
      <c r="A547" s="46"/>
      <c r="B547" s="46"/>
      <c r="D547" s="46"/>
      <c r="E547" s="51"/>
      <c r="F547" s="48"/>
      <c r="G547" s="48"/>
      <c r="H547" s="49"/>
    </row>
    <row r="548" spans="1:8" ht="12.75">
      <c r="A548" s="46"/>
      <c r="B548" s="46"/>
      <c r="D548" s="46"/>
      <c r="E548" s="51"/>
      <c r="F548" s="48"/>
      <c r="G548" s="48"/>
      <c r="H548" s="49"/>
    </row>
    <row r="549" spans="1:8" ht="12.75">
      <c r="A549" s="46"/>
      <c r="B549" s="46"/>
      <c r="D549" s="46"/>
      <c r="E549" s="51"/>
      <c r="F549" s="48"/>
      <c r="G549" s="48"/>
      <c r="H549" s="49"/>
    </row>
    <row r="550" spans="1:8" ht="12.75">
      <c r="A550" s="46"/>
      <c r="B550" s="46"/>
      <c r="D550" s="46"/>
      <c r="E550" s="51"/>
      <c r="F550" s="48"/>
      <c r="G550" s="48"/>
      <c r="H550" s="49"/>
    </row>
    <row r="551" spans="1:8" ht="12.75">
      <c r="A551" s="46"/>
      <c r="B551" s="46"/>
      <c r="D551" s="46"/>
      <c r="E551" s="51"/>
      <c r="F551" s="48"/>
      <c r="G551" s="48"/>
      <c r="H551" s="49"/>
    </row>
    <row r="552" spans="1:8" ht="12.75">
      <c r="A552" s="46"/>
      <c r="B552" s="46"/>
      <c r="D552" s="46"/>
      <c r="E552" s="51"/>
      <c r="F552" s="48"/>
      <c r="G552" s="48"/>
      <c r="H552" s="49"/>
    </row>
    <row r="553" spans="1:8" ht="12.75">
      <c r="A553" s="46"/>
      <c r="B553" s="46"/>
      <c r="D553" s="46"/>
      <c r="E553" s="51"/>
      <c r="F553" s="48"/>
      <c r="G553" s="48"/>
      <c r="H553" s="49"/>
    </row>
    <row r="554" spans="1:8" ht="12.75">
      <c r="A554" s="46"/>
      <c r="B554" s="46"/>
      <c r="D554" s="46"/>
      <c r="E554" s="51"/>
      <c r="F554" s="48"/>
      <c r="G554" s="48"/>
      <c r="H554" s="49"/>
    </row>
    <row r="555" spans="1:8" ht="12.75">
      <c r="A555" s="46"/>
      <c r="B555" s="46"/>
      <c r="D555" s="46"/>
      <c r="E555" s="51"/>
      <c r="F555" s="48"/>
      <c r="G555" s="48"/>
      <c r="H555" s="49"/>
    </row>
    <row r="556" spans="1:8" ht="12.75">
      <c r="A556" s="46"/>
      <c r="B556" s="46"/>
      <c r="D556" s="46"/>
      <c r="E556" s="51"/>
      <c r="F556" s="48"/>
      <c r="G556" s="48"/>
      <c r="H556" s="49"/>
    </row>
    <row r="557" spans="1:8" ht="12.75">
      <c r="A557" s="46"/>
      <c r="B557" s="46"/>
      <c r="D557" s="46"/>
      <c r="E557" s="51"/>
      <c r="F557" s="48"/>
      <c r="G557" s="48"/>
      <c r="H557" s="49"/>
    </row>
    <row r="558" spans="1:8" ht="12.75">
      <c r="A558" s="46"/>
      <c r="B558" s="46"/>
      <c r="D558" s="46"/>
      <c r="E558" s="51"/>
      <c r="F558" s="48"/>
      <c r="G558" s="48"/>
      <c r="H558" s="49"/>
    </row>
    <row r="559" spans="1:8" ht="12.75">
      <c r="A559" s="46"/>
      <c r="B559" s="46"/>
      <c r="D559" s="46"/>
      <c r="E559" s="51"/>
      <c r="F559" s="48"/>
      <c r="G559" s="48"/>
      <c r="H559" s="49"/>
    </row>
    <row r="560" spans="1:8" ht="12.75">
      <c r="A560" s="46"/>
      <c r="B560" s="46"/>
      <c r="D560" s="46"/>
      <c r="E560" s="51"/>
      <c r="F560" s="48"/>
      <c r="G560" s="48"/>
      <c r="H560" s="49"/>
    </row>
    <row r="561" spans="1:8" ht="12.75">
      <c r="A561" s="46"/>
      <c r="B561" s="46"/>
      <c r="D561" s="46"/>
      <c r="E561" s="51"/>
      <c r="F561" s="48"/>
      <c r="G561" s="48"/>
      <c r="H561" s="49"/>
    </row>
    <row r="562" spans="1:8" ht="12.75">
      <c r="A562" s="46"/>
      <c r="B562" s="46"/>
      <c r="D562" s="46"/>
      <c r="E562" s="51"/>
      <c r="F562" s="48"/>
      <c r="G562" s="48"/>
      <c r="H562" s="49"/>
    </row>
    <row r="563" spans="1:8" ht="12.75">
      <c r="A563" s="46"/>
      <c r="B563" s="46"/>
      <c r="D563" s="46"/>
      <c r="E563" s="51"/>
      <c r="F563" s="48"/>
      <c r="G563" s="48"/>
      <c r="H563" s="49"/>
    </row>
    <row r="564" spans="1:8" ht="12.75">
      <c r="A564" s="46"/>
      <c r="B564" s="46"/>
      <c r="D564" s="46"/>
      <c r="E564" s="51"/>
      <c r="F564" s="48"/>
      <c r="G564" s="48"/>
      <c r="H564" s="49"/>
    </row>
    <row r="565" spans="1:8" ht="12.75">
      <c r="A565" s="46"/>
      <c r="B565" s="46"/>
      <c r="D565" s="46"/>
      <c r="E565" s="51"/>
      <c r="F565" s="48"/>
      <c r="G565" s="48"/>
      <c r="H565" s="49"/>
    </row>
    <row r="566" spans="1:8" ht="12.75">
      <c r="A566" s="46"/>
      <c r="B566" s="46"/>
      <c r="D566" s="46"/>
      <c r="E566" s="51"/>
      <c r="F566" s="48"/>
      <c r="G566" s="48"/>
      <c r="H566" s="49"/>
    </row>
    <row r="567" spans="1:8" ht="12.75">
      <c r="A567" s="46"/>
      <c r="B567" s="46"/>
      <c r="D567" s="46"/>
      <c r="E567" s="51"/>
      <c r="F567" s="48"/>
      <c r="G567" s="48"/>
      <c r="H567" s="49"/>
    </row>
    <row r="568" spans="1:8" ht="12.75">
      <c r="A568" s="46"/>
      <c r="B568" s="46"/>
      <c r="D568" s="46"/>
      <c r="E568" s="51"/>
      <c r="F568" s="48"/>
      <c r="G568" s="48"/>
      <c r="H568" s="49"/>
    </row>
    <row r="569" spans="1:8" ht="12.75">
      <c r="A569" s="46"/>
      <c r="B569" s="46"/>
      <c r="D569" s="46"/>
      <c r="E569" s="51"/>
      <c r="F569" s="48"/>
      <c r="G569" s="48"/>
      <c r="H569" s="49"/>
    </row>
    <row r="570" spans="1:8" ht="12.75">
      <c r="A570" s="46"/>
      <c r="B570" s="46"/>
      <c r="D570" s="46"/>
      <c r="E570" s="51"/>
      <c r="F570" s="48"/>
      <c r="G570" s="48"/>
      <c r="H570" s="49"/>
    </row>
    <row r="571" spans="1:8" ht="12.75">
      <c r="A571" s="46"/>
      <c r="B571" s="46"/>
      <c r="D571" s="46"/>
      <c r="E571" s="51"/>
      <c r="F571" s="48"/>
      <c r="G571" s="48"/>
      <c r="H571" s="49"/>
    </row>
    <row r="572" spans="1:8" ht="12.75">
      <c r="A572" s="46"/>
      <c r="B572" s="46"/>
      <c r="D572" s="46"/>
      <c r="E572" s="51"/>
      <c r="F572" s="48"/>
      <c r="G572" s="48"/>
      <c r="H572" s="49"/>
    </row>
    <row r="573" spans="1:8" ht="12.75">
      <c r="A573" s="46"/>
      <c r="B573" s="46"/>
      <c r="D573" s="46"/>
      <c r="E573" s="51"/>
      <c r="F573" s="48"/>
      <c r="G573" s="48"/>
      <c r="H573" s="49"/>
    </row>
    <row r="574" spans="1:8" ht="12.75">
      <c r="A574" s="46"/>
      <c r="B574" s="46"/>
      <c r="D574" s="46"/>
      <c r="E574" s="51"/>
      <c r="F574" s="48"/>
      <c r="G574" s="48"/>
      <c r="H574" s="49"/>
    </row>
    <row r="575" spans="1:8" ht="12.75">
      <c r="A575" s="46"/>
      <c r="B575" s="46"/>
      <c r="D575" s="46"/>
      <c r="E575" s="51"/>
      <c r="F575" s="48"/>
      <c r="G575" s="48"/>
      <c r="H575" s="49"/>
    </row>
    <row r="576" spans="1:8" ht="12.75">
      <c r="A576" s="46"/>
      <c r="B576" s="46"/>
      <c r="D576" s="46"/>
      <c r="E576" s="51"/>
      <c r="F576" s="48"/>
      <c r="G576" s="48"/>
      <c r="H576" s="49"/>
    </row>
    <row r="577" spans="1:8" ht="12.75">
      <c r="A577" s="46"/>
      <c r="B577" s="46"/>
      <c r="D577" s="46"/>
      <c r="E577" s="51"/>
      <c r="F577" s="48"/>
      <c r="G577" s="48"/>
      <c r="H577" s="49"/>
    </row>
    <row r="578" spans="1:8" ht="12.75">
      <c r="A578" s="46"/>
      <c r="B578" s="46"/>
      <c r="D578" s="46"/>
      <c r="E578" s="51"/>
      <c r="F578" s="48"/>
      <c r="G578" s="48"/>
      <c r="H578" s="49"/>
    </row>
    <row r="579" spans="1:8" ht="12.75">
      <c r="A579" s="46"/>
      <c r="B579" s="46"/>
      <c r="D579" s="46"/>
      <c r="E579" s="51"/>
      <c r="F579" s="48"/>
      <c r="G579" s="48"/>
      <c r="H579" s="49"/>
    </row>
    <row r="580" spans="1:8" ht="12.75">
      <c r="A580" s="46"/>
      <c r="B580" s="46"/>
      <c r="D580" s="46"/>
      <c r="E580" s="51"/>
      <c r="F580" s="48"/>
      <c r="G580" s="48"/>
      <c r="H580" s="49"/>
    </row>
    <row r="581" spans="1:8" ht="12.75">
      <c r="A581" s="46"/>
      <c r="B581" s="46"/>
      <c r="D581" s="46"/>
      <c r="E581" s="51"/>
      <c r="F581" s="48"/>
      <c r="G581" s="48"/>
      <c r="H581" s="49"/>
    </row>
    <row r="582" spans="1:8" ht="12.75">
      <c r="A582" s="46"/>
      <c r="B582" s="46"/>
      <c r="D582" s="46"/>
      <c r="E582" s="51"/>
      <c r="F582" s="48"/>
      <c r="G582" s="48"/>
      <c r="H582" s="49"/>
    </row>
    <row r="583" spans="1:8" ht="12.75">
      <c r="A583" s="46"/>
      <c r="B583" s="46"/>
      <c r="D583" s="46"/>
      <c r="E583" s="51"/>
      <c r="F583" s="48"/>
      <c r="G583" s="48"/>
      <c r="H583" s="49"/>
    </row>
    <row r="584" spans="1:8" ht="12.75">
      <c r="A584" s="46"/>
      <c r="B584" s="46"/>
      <c r="D584" s="46"/>
      <c r="E584" s="51"/>
      <c r="F584" s="48"/>
      <c r="G584" s="48"/>
      <c r="H584" s="49"/>
    </row>
    <row r="585" spans="1:8" ht="12.75">
      <c r="A585" s="46"/>
      <c r="B585" s="46"/>
      <c r="D585" s="46"/>
      <c r="E585" s="51"/>
      <c r="F585" s="48"/>
      <c r="G585" s="48"/>
      <c r="H585" s="49"/>
    </row>
    <row r="586" spans="1:8" ht="12.75">
      <c r="A586" s="46"/>
      <c r="B586" s="46"/>
      <c r="D586" s="46"/>
      <c r="E586" s="51"/>
      <c r="F586" s="48"/>
      <c r="G586" s="48"/>
      <c r="H586" s="49"/>
    </row>
    <row r="587" spans="1:8" ht="12.75">
      <c r="A587" s="46"/>
      <c r="B587" s="46"/>
      <c r="D587" s="46"/>
      <c r="E587" s="51"/>
      <c r="F587" s="48"/>
      <c r="G587" s="48"/>
      <c r="H587" s="49"/>
    </row>
    <row r="588" spans="1:8" ht="12.75">
      <c r="A588" s="46"/>
      <c r="B588" s="46"/>
      <c r="D588" s="46"/>
      <c r="E588" s="51"/>
      <c r="F588" s="48"/>
      <c r="G588" s="48"/>
      <c r="H588" s="49"/>
    </row>
    <row r="589" spans="1:8" ht="12.75">
      <c r="A589" s="46"/>
      <c r="B589" s="46"/>
      <c r="D589" s="46"/>
      <c r="E589" s="51"/>
      <c r="F589" s="48"/>
      <c r="G589" s="48"/>
      <c r="H589" s="49"/>
    </row>
    <row r="590" spans="1:8" ht="12.75">
      <c r="A590" s="46"/>
      <c r="B590" s="46"/>
      <c r="D590" s="46"/>
      <c r="E590" s="51"/>
      <c r="F590" s="48"/>
      <c r="G590" s="48"/>
      <c r="H590" s="49"/>
    </row>
    <row r="591" spans="1:8" ht="12.75">
      <c r="A591" s="46"/>
      <c r="B591" s="46"/>
      <c r="D591" s="46"/>
      <c r="E591" s="51"/>
      <c r="F591" s="48"/>
      <c r="G591" s="48"/>
      <c r="H591" s="49"/>
    </row>
    <row r="592" spans="1:8" ht="12.75">
      <c r="A592" s="46"/>
      <c r="B592" s="46"/>
      <c r="D592" s="46"/>
      <c r="E592" s="51"/>
      <c r="F592" s="48"/>
      <c r="G592" s="48"/>
      <c r="H592" s="49"/>
    </row>
    <row r="593" spans="1:8" ht="12.75">
      <c r="A593" s="46"/>
      <c r="B593" s="46"/>
      <c r="D593" s="46"/>
      <c r="E593" s="51"/>
      <c r="F593" s="48"/>
      <c r="G593" s="48"/>
      <c r="H593" s="49"/>
    </row>
    <row r="594" spans="1:8" ht="12.75">
      <c r="A594" s="46"/>
      <c r="B594" s="46"/>
      <c r="D594" s="46"/>
      <c r="E594" s="51"/>
      <c r="F594" s="48"/>
      <c r="G594" s="48"/>
      <c r="H594" s="49"/>
    </row>
    <row r="595" spans="1:8" ht="12.75">
      <c r="A595" s="46"/>
      <c r="B595" s="46"/>
      <c r="D595" s="46"/>
      <c r="E595" s="51"/>
      <c r="F595" s="48"/>
      <c r="G595" s="48"/>
      <c r="H595" s="49"/>
    </row>
    <row r="596" spans="1:8" ht="12.75">
      <c r="A596" s="46"/>
      <c r="B596" s="46"/>
      <c r="D596" s="46"/>
      <c r="E596" s="51"/>
      <c r="F596" s="48"/>
      <c r="G596" s="48"/>
      <c r="H596" s="49"/>
    </row>
    <row r="597" spans="1:8" ht="12.75">
      <c r="A597" s="46"/>
      <c r="B597" s="46"/>
      <c r="D597" s="46"/>
      <c r="E597" s="51"/>
      <c r="F597" s="48"/>
      <c r="G597" s="48"/>
      <c r="H597" s="49"/>
    </row>
    <row r="598" spans="1:8" ht="12.75">
      <c r="A598" s="46"/>
      <c r="B598" s="46"/>
      <c r="D598" s="46"/>
      <c r="E598" s="51"/>
      <c r="F598" s="48"/>
      <c r="G598" s="48"/>
      <c r="H598" s="49"/>
    </row>
    <row r="599" spans="1:8" ht="12.75">
      <c r="A599" s="46"/>
      <c r="B599" s="46"/>
      <c r="D599" s="46"/>
      <c r="E599" s="51"/>
      <c r="F599" s="48"/>
      <c r="G599" s="48"/>
      <c r="H599" s="49"/>
    </row>
    <row r="600" spans="1:8" ht="12.75">
      <c r="A600" s="46"/>
      <c r="B600" s="46"/>
      <c r="D600" s="46"/>
      <c r="E600" s="51"/>
      <c r="F600" s="48"/>
      <c r="G600" s="48"/>
      <c r="H600" s="49"/>
    </row>
    <row r="601" spans="1:8" ht="12.75">
      <c r="A601" s="46"/>
      <c r="B601" s="46"/>
      <c r="D601" s="46"/>
      <c r="E601" s="51"/>
      <c r="F601" s="48"/>
      <c r="G601" s="48"/>
      <c r="H601" s="49"/>
    </row>
    <row r="602" spans="1:8" ht="12.75">
      <c r="A602" s="46"/>
      <c r="B602" s="46"/>
      <c r="D602" s="46"/>
      <c r="E602" s="51"/>
      <c r="F602" s="48"/>
      <c r="G602" s="48"/>
      <c r="H602" s="49"/>
    </row>
    <row r="603" spans="1:8" ht="12.75">
      <c r="A603" s="46"/>
      <c r="B603" s="46"/>
      <c r="D603" s="46"/>
      <c r="E603" s="51"/>
      <c r="F603" s="48"/>
      <c r="G603" s="48"/>
      <c r="H603" s="49"/>
    </row>
    <row r="604" spans="1:8" ht="12.75">
      <c r="A604" s="46"/>
      <c r="B604" s="46"/>
      <c r="D604" s="46"/>
      <c r="E604" s="51"/>
      <c r="F604" s="48"/>
      <c r="G604" s="48"/>
      <c r="H604" s="49"/>
    </row>
    <row r="605" spans="1:8" ht="12.75">
      <c r="A605" s="46"/>
      <c r="B605" s="46"/>
      <c r="D605" s="46"/>
      <c r="E605" s="51"/>
      <c r="F605" s="48"/>
      <c r="G605" s="48"/>
      <c r="H605" s="49"/>
    </row>
    <row r="606" spans="1:8" ht="12.75">
      <c r="A606" s="46"/>
      <c r="B606" s="46"/>
      <c r="D606" s="46"/>
      <c r="E606" s="51"/>
      <c r="F606" s="48"/>
      <c r="G606" s="48"/>
      <c r="H606" s="49"/>
    </row>
    <row r="607" spans="1:8" ht="12.75">
      <c r="A607" s="46"/>
      <c r="B607" s="46"/>
      <c r="D607" s="46"/>
      <c r="E607" s="51"/>
      <c r="F607" s="48"/>
      <c r="G607" s="48"/>
      <c r="H607" s="49"/>
    </row>
    <row r="608" spans="1:8" ht="12.75">
      <c r="A608" s="46"/>
      <c r="B608" s="46"/>
      <c r="D608" s="46"/>
      <c r="E608" s="51"/>
      <c r="F608" s="48"/>
      <c r="G608" s="48"/>
      <c r="H608" s="49"/>
    </row>
    <row r="609" spans="1:8" ht="12.75">
      <c r="A609" s="46"/>
      <c r="B609" s="46"/>
      <c r="D609" s="46"/>
      <c r="E609" s="51"/>
      <c r="F609" s="48"/>
      <c r="G609" s="48"/>
      <c r="H609" s="49"/>
    </row>
    <row r="610" spans="1:8" ht="12.75">
      <c r="A610" s="46"/>
      <c r="B610" s="46"/>
      <c r="D610" s="46"/>
      <c r="E610" s="51"/>
      <c r="F610" s="48"/>
      <c r="G610" s="48"/>
      <c r="H610" s="49"/>
    </row>
    <row r="611" spans="1:8" ht="12.75">
      <c r="A611" s="46"/>
      <c r="B611" s="46"/>
      <c r="D611" s="46"/>
      <c r="E611" s="51"/>
      <c r="F611" s="48"/>
      <c r="G611" s="48"/>
      <c r="H611" s="49"/>
    </row>
    <row r="612" spans="1:8" ht="12.75">
      <c r="A612" s="46"/>
      <c r="B612" s="46"/>
      <c r="D612" s="46"/>
      <c r="E612" s="51"/>
      <c r="F612" s="48"/>
      <c r="G612" s="48"/>
      <c r="H612" s="49"/>
    </row>
    <row r="613" spans="1:8" ht="12.75">
      <c r="A613" s="46"/>
      <c r="B613" s="46"/>
      <c r="D613" s="46"/>
      <c r="E613" s="51"/>
      <c r="F613" s="48"/>
      <c r="G613" s="48"/>
      <c r="H613" s="49"/>
    </row>
    <row r="614" spans="1:8" ht="12.75">
      <c r="A614" s="46"/>
      <c r="B614" s="46"/>
      <c r="D614" s="46"/>
      <c r="E614" s="51"/>
      <c r="F614" s="48"/>
      <c r="G614" s="48"/>
      <c r="H614" s="49"/>
    </row>
    <row r="615" spans="1:8" ht="12.75">
      <c r="A615" s="46"/>
      <c r="B615" s="46"/>
      <c r="D615" s="46"/>
      <c r="E615" s="51"/>
      <c r="F615" s="48"/>
      <c r="G615" s="48"/>
      <c r="H615" s="49"/>
    </row>
    <row r="616" spans="1:8" ht="12.75">
      <c r="A616" s="46"/>
      <c r="B616" s="46"/>
      <c r="D616" s="46"/>
      <c r="E616" s="51"/>
      <c r="F616" s="48"/>
      <c r="G616" s="48"/>
      <c r="H616" s="49"/>
    </row>
    <row r="617" spans="1:8" ht="12.75">
      <c r="A617" s="46"/>
      <c r="B617" s="46"/>
      <c r="D617" s="46"/>
      <c r="E617" s="51"/>
      <c r="F617" s="48"/>
      <c r="G617" s="48"/>
      <c r="H617" s="49"/>
    </row>
    <row r="618" spans="1:8" ht="12.75">
      <c r="A618" s="46"/>
      <c r="B618" s="46"/>
      <c r="D618" s="46"/>
      <c r="E618" s="51"/>
      <c r="F618" s="48"/>
      <c r="G618" s="48"/>
      <c r="H618" s="49"/>
    </row>
    <row r="619" spans="1:8" ht="12.75">
      <c r="A619" s="46"/>
      <c r="B619" s="46"/>
      <c r="D619" s="46"/>
      <c r="E619" s="51"/>
      <c r="F619" s="48"/>
      <c r="G619" s="48"/>
      <c r="H619" s="49"/>
    </row>
    <row r="620" spans="1:8" ht="12.75">
      <c r="A620" s="46"/>
      <c r="B620" s="46"/>
      <c r="D620" s="46"/>
      <c r="E620" s="51"/>
      <c r="F620" s="48"/>
      <c r="G620" s="48"/>
      <c r="H620" s="49"/>
    </row>
    <row r="621" spans="1:8" ht="12.75">
      <c r="A621" s="46"/>
      <c r="B621" s="46"/>
      <c r="D621" s="46"/>
      <c r="E621" s="51"/>
      <c r="F621" s="48"/>
      <c r="G621" s="48"/>
      <c r="H621" s="49"/>
    </row>
    <row r="622" spans="1:8" ht="12.75">
      <c r="A622" s="46"/>
      <c r="B622" s="46"/>
      <c r="D622" s="46"/>
      <c r="E622" s="51"/>
      <c r="F622" s="48"/>
      <c r="G622" s="48"/>
      <c r="H622" s="49"/>
    </row>
    <row r="623" spans="1:8" ht="12.75">
      <c r="A623" s="46"/>
      <c r="B623" s="46"/>
      <c r="D623" s="46"/>
      <c r="E623" s="51"/>
      <c r="F623" s="48"/>
      <c r="G623" s="48"/>
      <c r="H623" s="49"/>
    </row>
    <row r="624" spans="1:8" ht="12.75">
      <c r="A624" s="46"/>
      <c r="B624" s="46"/>
      <c r="D624" s="46"/>
      <c r="E624" s="51"/>
      <c r="F624" s="48"/>
      <c r="G624" s="48"/>
      <c r="H624" s="49"/>
    </row>
    <row r="625" spans="1:8" ht="12.75">
      <c r="A625" s="46"/>
      <c r="B625" s="46"/>
      <c r="D625" s="46"/>
      <c r="E625" s="51"/>
      <c r="F625" s="48"/>
      <c r="G625" s="48"/>
      <c r="H625" s="49"/>
    </row>
    <row r="626" spans="1:8" ht="12.75">
      <c r="A626" s="46"/>
      <c r="B626" s="46"/>
      <c r="D626" s="46"/>
      <c r="E626" s="51"/>
      <c r="F626" s="48"/>
      <c r="G626" s="48"/>
      <c r="H626" s="49"/>
    </row>
    <row r="627" spans="1:8" ht="12.75">
      <c r="A627" s="46"/>
      <c r="B627" s="46"/>
      <c r="D627" s="46"/>
      <c r="E627" s="51"/>
      <c r="F627" s="48"/>
      <c r="G627" s="48"/>
      <c r="H627" s="49"/>
    </row>
    <row r="628" spans="1:8" ht="12.75">
      <c r="A628" s="46"/>
      <c r="B628" s="46"/>
      <c r="D628" s="46"/>
      <c r="E628" s="51"/>
      <c r="F628" s="48"/>
      <c r="G628" s="48"/>
      <c r="H628" s="49"/>
    </row>
    <row r="629" spans="1:8" ht="12.75">
      <c r="A629" s="46"/>
      <c r="B629" s="46"/>
      <c r="D629" s="46"/>
      <c r="E629" s="51"/>
      <c r="F629" s="48"/>
      <c r="G629" s="48"/>
      <c r="H629" s="49"/>
    </row>
    <row r="630" spans="1:8" ht="12.75">
      <c r="A630" s="46"/>
      <c r="B630" s="46"/>
      <c r="D630" s="46"/>
      <c r="E630" s="51"/>
      <c r="F630" s="48"/>
      <c r="G630" s="48"/>
      <c r="H630" s="49"/>
    </row>
    <row r="631" spans="1:8" ht="12.75">
      <c r="A631" s="46"/>
      <c r="B631" s="46"/>
      <c r="D631" s="46"/>
      <c r="E631" s="51"/>
      <c r="F631" s="48"/>
      <c r="G631" s="48"/>
      <c r="H631" s="49"/>
    </row>
    <row r="632" spans="1:8" ht="12.75">
      <c r="A632" s="46"/>
      <c r="B632" s="46"/>
      <c r="D632" s="46"/>
      <c r="E632" s="51"/>
      <c r="F632" s="48"/>
      <c r="G632" s="48"/>
      <c r="H632" s="49"/>
    </row>
    <row r="633" spans="1:8" ht="12.75">
      <c r="A633" s="46"/>
      <c r="B633" s="46"/>
      <c r="D633" s="46"/>
      <c r="E633" s="51"/>
      <c r="F633" s="48"/>
      <c r="G633" s="48"/>
      <c r="H633" s="49"/>
    </row>
    <row r="634" spans="1:8" ht="12.75">
      <c r="A634" s="46"/>
      <c r="B634" s="46"/>
      <c r="D634" s="46"/>
      <c r="E634" s="51"/>
      <c r="F634" s="48"/>
      <c r="G634" s="48"/>
      <c r="H634" s="49"/>
    </row>
    <row r="635" spans="1:8" ht="12.75">
      <c r="A635" s="46"/>
      <c r="B635" s="46"/>
      <c r="D635" s="46"/>
      <c r="E635" s="51"/>
      <c r="F635" s="48"/>
      <c r="G635" s="48"/>
      <c r="H635" s="49"/>
    </row>
    <row r="636" spans="1:8" ht="12.75">
      <c r="A636" s="46"/>
      <c r="B636" s="46"/>
      <c r="D636" s="46"/>
      <c r="E636" s="51"/>
      <c r="F636" s="48"/>
      <c r="G636" s="48"/>
      <c r="H636" s="49"/>
    </row>
    <row r="637" spans="1:8" ht="12.75">
      <c r="A637" s="46"/>
      <c r="B637" s="46"/>
      <c r="D637" s="46"/>
      <c r="E637" s="51"/>
      <c r="F637" s="48"/>
      <c r="G637" s="48"/>
      <c r="H637" s="49"/>
    </row>
    <row r="638" spans="1:8" ht="12.75">
      <c r="A638" s="46"/>
      <c r="B638" s="46"/>
      <c r="D638" s="46"/>
      <c r="E638" s="51"/>
      <c r="F638" s="48"/>
      <c r="G638" s="48"/>
      <c r="H638" s="49"/>
    </row>
    <row r="639" spans="1:8" ht="12.75">
      <c r="A639" s="46"/>
      <c r="B639" s="46"/>
      <c r="D639" s="46"/>
      <c r="E639" s="51"/>
      <c r="F639" s="48"/>
      <c r="G639" s="48"/>
      <c r="H639" s="49"/>
    </row>
    <row r="640" spans="1:8" ht="12.75">
      <c r="A640" s="46"/>
      <c r="B640" s="46"/>
      <c r="D640" s="46"/>
      <c r="E640" s="51"/>
      <c r="F640" s="48"/>
      <c r="G640" s="48"/>
      <c r="H640" s="49"/>
    </row>
    <row r="641" spans="1:8" ht="12.75">
      <c r="A641" s="46"/>
      <c r="B641" s="46"/>
      <c r="D641" s="46"/>
      <c r="E641" s="51"/>
      <c r="F641" s="48"/>
      <c r="G641" s="48"/>
      <c r="H641" s="49"/>
    </row>
    <row r="642" spans="1:8" ht="12.75">
      <c r="A642" s="46"/>
      <c r="B642" s="46"/>
      <c r="D642" s="46"/>
      <c r="E642" s="51"/>
      <c r="F642" s="48"/>
      <c r="G642" s="48"/>
      <c r="H642" s="49"/>
    </row>
    <row r="643" spans="1:8" ht="12.75">
      <c r="A643" s="46"/>
      <c r="B643" s="46"/>
      <c r="D643" s="46"/>
      <c r="E643" s="51"/>
      <c r="F643" s="48"/>
      <c r="G643" s="48"/>
      <c r="H643" s="49"/>
    </row>
    <row r="644" spans="1:8" ht="12.75">
      <c r="A644" s="46"/>
      <c r="B644" s="46"/>
      <c r="D644" s="46"/>
      <c r="E644" s="51"/>
      <c r="F644" s="48"/>
      <c r="G644" s="48"/>
      <c r="H644" s="49"/>
    </row>
    <row r="645" spans="1:8" ht="12.75">
      <c r="A645" s="46"/>
      <c r="B645" s="46"/>
      <c r="D645" s="46"/>
      <c r="E645" s="51"/>
      <c r="F645" s="48"/>
      <c r="G645" s="48"/>
      <c r="H645" s="49"/>
    </row>
    <row r="646" spans="1:8" ht="12.75">
      <c r="A646" s="46"/>
      <c r="B646" s="46"/>
      <c r="D646" s="46"/>
      <c r="E646" s="51"/>
      <c r="F646" s="48"/>
      <c r="G646" s="48"/>
      <c r="H646" s="49"/>
    </row>
    <row r="647" spans="1:8" ht="12.75">
      <c r="A647" s="46"/>
      <c r="B647" s="46"/>
      <c r="D647" s="46"/>
      <c r="E647" s="51"/>
      <c r="F647" s="48"/>
      <c r="G647" s="48"/>
      <c r="H647" s="49"/>
    </row>
    <row r="648" spans="1:8" ht="12.75">
      <c r="A648" s="46"/>
      <c r="B648" s="46"/>
      <c r="D648" s="46"/>
      <c r="E648" s="51"/>
      <c r="F648" s="48"/>
      <c r="G648" s="48"/>
      <c r="H648" s="49"/>
    </row>
    <row r="649" spans="1:8" ht="12.75">
      <c r="A649" s="46"/>
      <c r="B649" s="46"/>
      <c r="D649" s="46"/>
      <c r="E649" s="51"/>
      <c r="F649" s="48"/>
      <c r="G649" s="48"/>
      <c r="H649" s="49"/>
    </row>
    <row r="650" spans="1:8" ht="12.75">
      <c r="A650" s="46"/>
      <c r="B650" s="46"/>
      <c r="D650" s="46"/>
      <c r="E650" s="51"/>
      <c r="F650" s="48"/>
      <c r="G650" s="48"/>
      <c r="H650" s="49"/>
    </row>
    <row r="651" spans="1:8" ht="12.75">
      <c r="A651" s="46"/>
      <c r="B651" s="46"/>
      <c r="D651" s="46"/>
      <c r="E651" s="51"/>
      <c r="F651" s="48"/>
      <c r="G651" s="48"/>
      <c r="H651" s="49"/>
    </row>
    <row r="652" spans="1:8" ht="12.75">
      <c r="A652" s="46"/>
      <c r="B652" s="46"/>
      <c r="D652" s="46"/>
      <c r="E652" s="51"/>
      <c r="F652" s="48"/>
      <c r="G652" s="48"/>
      <c r="H652" s="49"/>
    </row>
    <row r="653" spans="1:8" ht="12.75">
      <c r="A653" s="46"/>
      <c r="B653" s="46"/>
      <c r="D653" s="46"/>
      <c r="E653" s="51"/>
      <c r="F653" s="48"/>
      <c r="G653" s="48"/>
      <c r="H653" s="49"/>
    </row>
    <row r="654" spans="1:8" ht="12.75">
      <c r="A654" s="46"/>
      <c r="B654" s="46"/>
      <c r="D654" s="46"/>
      <c r="E654" s="51"/>
      <c r="F654" s="48"/>
      <c r="G654" s="48"/>
      <c r="H654" s="49"/>
    </row>
    <row r="655" spans="1:8" ht="12.75">
      <c r="A655" s="46"/>
      <c r="B655" s="46"/>
      <c r="D655" s="46"/>
      <c r="E655" s="51"/>
      <c r="F655" s="48"/>
      <c r="G655" s="48"/>
      <c r="H655" s="49"/>
    </row>
    <row r="656" spans="1:8" ht="12.75">
      <c r="A656" s="46"/>
      <c r="B656" s="46"/>
      <c r="D656" s="46"/>
      <c r="E656" s="51"/>
      <c r="F656" s="48"/>
      <c r="G656" s="48"/>
      <c r="H656" s="49"/>
    </row>
    <row r="657" spans="1:8" ht="12.75">
      <c r="A657" s="46"/>
      <c r="B657" s="46"/>
      <c r="D657" s="46"/>
      <c r="E657" s="51"/>
      <c r="F657" s="48"/>
      <c r="G657" s="48"/>
      <c r="H657" s="49"/>
    </row>
    <row r="658" spans="1:8" ht="12.75">
      <c r="A658" s="46"/>
      <c r="B658" s="46"/>
      <c r="D658" s="46"/>
      <c r="E658" s="51"/>
      <c r="F658" s="48"/>
      <c r="G658" s="48"/>
      <c r="H658" s="49"/>
    </row>
    <row r="659" spans="1:8" ht="12.75">
      <c r="A659" s="46"/>
      <c r="B659" s="46"/>
      <c r="D659" s="46"/>
      <c r="E659" s="51"/>
      <c r="F659" s="48"/>
      <c r="G659" s="48"/>
      <c r="H659" s="49"/>
    </row>
    <row r="660" spans="1:8" ht="12.75">
      <c r="A660" s="46"/>
      <c r="B660" s="46"/>
      <c r="D660" s="46"/>
      <c r="E660" s="51"/>
      <c r="F660" s="48"/>
      <c r="G660" s="48"/>
      <c r="H660" s="49"/>
    </row>
    <row r="661" spans="1:8" ht="12.75">
      <c r="A661" s="46"/>
      <c r="B661" s="46"/>
      <c r="D661" s="46"/>
      <c r="E661" s="51"/>
      <c r="F661" s="48"/>
      <c r="G661" s="48"/>
      <c r="H661" s="49"/>
    </row>
    <row r="662" spans="1:8" ht="12.75">
      <c r="A662" s="46"/>
      <c r="B662" s="46"/>
      <c r="D662" s="46"/>
      <c r="E662" s="51"/>
      <c r="F662" s="48"/>
      <c r="G662" s="48"/>
      <c r="H662" s="49"/>
    </row>
    <row r="663" spans="1:8" ht="12.75">
      <c r="A663" s="46"/>
      <c r="B663" s="46"/>
      <c r="D663" s="46"/>
      <c r="E663" s="51"/>
      <c r="F663" s="48"/>
      <c r="G663" s="48"/>
      <c r="H663" s="49"/>
    </row>
    <row r="664" spans="1:8" ht="12.75">
      <c r="A664" s="46"/>
      <c r="B664" s="46"/>
      <c r="D664" s="46"/>
      <c r="E664" s="51"/>
      <c r="F664" s="48"/>
      <c r="G664" s="48"/>
      <c r="H664" s="49"/>
    </row>
    <row r="665" spans="1:8" ht="12.75">
      <c r="A665" s="46"/>
      <c r="B665" s="46"/>
      <c r="D665" s="46"/>
      <c r="E665" s="51"/>
      <c r="F665" s="48"/>
      <c r="G665" s="48"/>
      <c r="H665" s="49"/>
    </row>
    <row r="666" spans="1:8" ht="12.75">
      <c r="A666" s="46"/>
      <c r="B666" s="46"/>
      <c r="D666" s="46"/>
      <c r="E666" s="51"/>
      <c r="F666" s="48"/>
      <c r="G666" s="48"/>
      <c r="H666" s="49"/>
    </row>
    <row r="667" spans="1:8" ht="12.75">
      <c r="A667" s="46"/>
      <c r="B667" s="46"/>
      <c r="D667" s="46"/>
      <c r="E667" s="51"/>
      <c r="F667" s="48"/>
      <c r="G667" s="48"/>
      <c r="H667" s="49"/>
    </row>
    <row r="668" spans="1:8" ht="12.75">
      <c r="A668" s="46"/>
      <c r="B668" s="46"/>
      <c r="D668" s="46"/>
      <c r="E668" s="51"/>
      <c r="F668" s="48"/>
      <c r="G668" s="48"/>
      <c r="H668" s="49"/>
    </row>
    <row r="669" spans="1:8" ht="12.75">
      <c r="A669" s="46"/>
      <c r="B669" s="46"/>
      <c r="D669" s="46"/>
      <c r="E669" s="51"/>
      <c r="F669" s="48"/>
      <c r="G669" s="48"/>
      <c r="H669" s="49"/>
    </row>
    <row r="670" spans="1:8" ht="12.75">
      <c r="A670" s="46"/>
      <c r="B670" s="46"/>
      <c r="D670" s="46"/>
      <c r="E670" s="51"/>
      <c r="F670" s="48"/>
      <c r="G670" s="48"/>
      <c r="H670" s="49"/>
    </row>
    <row r="671" spans="1:8" ht="12.75">
      <c r="A671" s="46"/>
      <c r="B671" s="46"/>
      <c r="D671" s="46"/>
      <c r="E671" s="51"/>
      <c r="F671" s="48"/>
      <c r="G671" s="48"/>
      <c r="H671" s="49"/>
    </row>
    <row r="672" spans="1:8" ht="12.75">
      <c r="A672" s="46"/>
      <c r="B672" s="46"/>
      <c r="D672" s="46"/>
      <c r="E672" s="51"/>
      <c r="F672" s="48"/>
      <c r="G672" s="48"/>
      <c r="H672" s="49"/>
    </row>
    <row r="673" spans="1:8" ht="12.75">
      <c r="A673" s="46"/>
      <c r="B673" s="46"/>
      <c r="D673" s="46"/>
      <c r="E673" s="51"/>
      <c r="F673" s="48"/>
      <c r="G673" s="48"/>
      <c r="H673" s="49"/>
    </row>
    <row r="674" spans="1:8" ht="12.75">
      <c r="A674" s="46"/>
      <c r="B674" s="46"/>
      <c r="D674" s="46"/>
      <c r="E674" s="51"/>
      <c r="F674" s="48"/>
      <c r="G674" s="48"/>
      <c r="H674" s="49"/>
    </row>
    <row r="675" spans="1:8" ht="12.75">
      <c r="A675" s="46"/>
      <c r="B675" s="46"/>
      <c r="D675" s="46"/>
      <c r="E675" s="51"/>
      <c r="F675" s="48"/>
      <c r="G675" s="48"/>
      <c r="H675" s="49"/>
    </row>
    <row r="676" spans="1:8" ht="12.75">
      <c r="A676" s="46"/>
      <c r="B676" s="46"/>
      <c r="D676" s="46"/>
      <c r="E676" s="51"/>
      <c r="F676" s="48"/>
      <c r="G676" s="48"/>
      <c r="H676" s="49"/>
    </row>
    <row r="677" spans="1:8" ht="12.75">
      <c r="A677" s="46"/>
      <c r="B677" s="46"/>
      <c r="D677" s="46"/>
      <c r="E677" s="51"/>
      <c r="F677" s="48"/>
      <c r="G677" s="48"/>
      <c r="H677" s="49"/>
    </row>
    <row r="678" spans="1:8" ht="12.75">
      <c r="A678" s="46"/>
      <c r="B678" s="46"/>
      <c r="D678" s="46"/>
      <c r="E678" s="51"/>
      <c r="F678" s="48"/>
      <c r="G678" s="48"/>
      <c r="H678" s="49"/>
    </row>
    <row r="679" spans="1:8" ht="12.75">
      <c r="A679" s="46"/>
      <c r="B679" s="46"/>
      <c r="D679" s="46"/>
      <c r="E679" s="51"/>
      <c r="F679" s="48"/>
      <c r="G679" s="48"/>
      <c r="H679" s="49"/>
    </row>
    <row r="680" spans="1:8" ht="12.75">
      <c r="A680" s="46"/>
      <c r="B680" s="46"/>
      <c r="D680" s="46"/>
      <c r="E680" s="51"/>
      <c r="F680" s="48"/>
      <c r="G680" s="48"/>
      <c r="H680" s="49"/>
    </row>
    <row r="681" spans="1:8" ht="12.75">
      <c r="A681" s="46"/>
      <c r="B681" s="46"/>
      <c r="D681" s="46"/>
      <c r="E681" s="51"/>
      <c r="F681" s="48"/>
      <c r="G681" s="48"/>
      <c r="H681" s="49"/>
    </row>
    <row r="682" spans="1:8" ht="12.75">
      <c r="A682" s="46"/>
      <c r="B682" s="46"/>
      <c r="D682" s="46"/>
      <c r="E682" s="51"/>
      <c r="F682" s="48"/>
      <c r="G682" s="48"/>
      <c r="H682" s="49"/>
    </row>
    <row r="683" spans="1:8" ht="12.75">
      <c r="A683" s="46"/>
      <c r="B683" s="46"/>
      <c r="D683" s="46"/>
      <c r="E683" s="51"/>
      <c r="F683" s="48"/>
      <c r="G683" s="48"/>
      <c r="H683" s="49"/>
    </row>
    <row r="684" spans="1:8" ht="12.75">
      <c r="A684" s="46"/>
      <c r="B684" s="46"/>
      <c r="D684" s="46"/>
      <c r="E684" s="51"/>
      <c r="F684" s="48"/>
      <c r="G684" s="48"/>
      <c r="H684" s="49"/>
    </row>
    <row r="685" spans="1:8" ht="12.75">
      <c r="A685" s="46"/>
      <c r="B685" s="46"/>
      <c r="D685" s="46"/>
      <c r="E685" s="51"/>
      <c r="F685" s="48"/>
      <c r="G685" s="48"/>
      <c r="H685" s="49"/>
    </row>
    <row r="686" spans="1:8" ht="12.75">
      <c r="A686" s="46"/>
      <c r="B686" s="46"/>
      <c r="D686" s="46"/>
      <c r="E686" s="51"/>
      <c r="F686" s="48"/>
      <c r="G686" s="48"/>
      <c r="H686" s="49"/>
    </row>
    <row r="687" spans="1:8" ht="12.75">
      <c r="A687" s="46"/>
      <c r="B687" s="46"/>
      <c r="D687" s="46"/>
      <c r="E687" s="51"/>
      <c r="F687" s="48"/>
      <c r="G687" s="48"/>
      <c r="H687" s="49"/>
    </row>
    <row r="688" spans="1:8" ht="12.75">
      <c r="A688" s="46"/>
      <c r="B688" s="46"/>
      <c r="D688" s="46"/>
      <c r="E688" s="51"/>
      <c r="F688" s="48"/>
      <c r="G688" s="48"/>
      <c r="H688" s="49"/>
    </row>
    <row r="689" spans="1:8" ht="12.75">
      <c r="A689" s="46"/>
      <c r="B689" s="46"/>
      <c r="D689" s="46"/>
      <c r="E689" s="51"/>
      <c r="F689" s="48"/>
      <c r="G689" s="48"/>
      <c r="H689" s="49"/>
    </row>
    <row r="690" spans="1:8" ht="12.75">
      <c r="A690" s="46"/>
      <c r="B690" s="46"/>
      <c r="D690" s="46"/>
      <c r="E690" s="51"/>
      <c r="F690" s="48"/>
      <c r="G690" s="48"/>
      <c r="H690" s="49"/>
    </row>
    <row r="691" spans="1:8" ht="12.75">
      <c r="A691" s="46"/>
      <c r="B691" s="46"/>
      <c r="D691" s="46"/>
      <c r="E691" s="51"/>
      <c r="F691" s="48"/>
      <c r="G691" s="48"/>
      <c r="H691" s="49"/>
    </row>
    <row r="692" spans="1:8" ht="12.75">
      <c r="A692" s="46"/>
      <c r="B692" s="46"/>
      <c r="D692" s="46"/>
      <c r="E692" s="51"/>
      <c r="F692" s="48"/>
      <c r="G692" s="48"/>
      <c r="H692" s="49"/>
    </row>
    <row r="693" spans="1:8" ht="12.75">
      <c r="A693" s="46"/>
      <c r="B693" s="46"/>
      <c r="D693" s="46"/>
      <c r="E693" s="51"/>
      <c r="F693" s="48"/>
      <c r="G693" s="48"/>
      <c r="H693" s="49"/>
    </row>
    <row r="694" spans="1:8" ht="12.75">
      <c r="A694" s="46"/>
      <c r="B694" s="46"/>
      <c r="D694" s="46"/>
      <c r="E694" s="51"/>
      <c r="F694" s="48"/>
      <c r="G694" s="48"/>
      <c r="H694" s="49"/>
    </row>
    <row r="695" spans="1:8" ht="12.75">
      <c r="A695" s="46"/>
      <c r="B695" s="46"/>
      <c r="D695" s="46"/>
      <c r="E695" s="51"/>
      <c r="F695" s="48"/>
      <c r="G695" s="48"/>
      <c r="H695" s="49"/>
    </row>
    <row r="696" spans="1:8" ht="12.75">
      <c r="A696" s="46"/>
      <c r="B696" s="46"/>
      <c r="D696" s="46"/>
      <c r="E696" s="51"/>
      <c r="F696" s="48"/>
      <c r="G696" s="48"/>
      <c r="H696" s="49"/>
    </row>
  </sheetData>
  <mergeCells count="82">
    <mergeCell ref="H74:M74"/>
    <mergeCell ref="E77:F77"/>
    <mergeCell ref="G77:I77"/>
    <mergeCell ref="G78:I78"/>
    <mergeCell ref="D59:E59"/>
    <mergeCell ref="A60:A70"/>
    <mergeCell ref="D60:E60"/>
    <mergeCell ref="D61:E61"/>
    <mergeCell ref="D64:E64"/>
    <mergeCell ref="D65:E65"/>
    <mergeCell ref="D66:E66"/>
    <mergeCell ref="D67:E67"/>
    <mergeCell ref="D68:E68"/>
    <mergeCell ref="D69:E69"/>
    <mergeCell ref="D54:E54"/>
    <mergeCell ref="D55:E55"/>
    <mergeCell ref="D56:E56"/>
    <mergeCell ref="D58:E58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A19:A32"/>
    <mergeCell ref="D19:E19"/>
    <mergeCell ref="B20:B30"/>
    <mergeCell ref="D20:E20"/>
    <mergeCell ref="D21:E21"/>
    <mergeCell ref="D22:E22"/>
    <mergeCell ref="C24:C29"/>
    <mergeCell ref="D30:E30"/>
    <mergeCell ref="D31:E31"/>
    <mergeCell ref="D32:E32"/>
    <mergeCell ref="D13:E13"/>
    <mergeCell ref="D16:E16"/>
    <mergeCell ref="D17:E17"/>
    <mergeCell ref="D18:E18"/>
    <mergeCell ref="D12:E12"/>
    <mergeCell ref="A13:A17"/>
    <mergeCell ref="N9:N10"/>
    <mergeCell ref="B11:C11"/>
    <mergeCell ref="D11:E11"/>
    <mergeCell ref="H9:H10"/>
    <mergeCell ref="I9:I10"/>
    <mergeCell ref="J9:J10"/>
    <mergeCell ref="K9:K10"/>
    <mergeCell ref="A9:C10"/>
    <mergeCell ref="G9:G10"/>
    <mergeCell ref="A1:E1"/>
    <mergeCell ref="A2:E2"/>
    <mergeCell ref="A3:E3"/>
    <mergeCell ref="A6:M6"/>
    <mergeCell ref="L9:M9"/>
    <mergeCell ref="D9:E10"/>
    <mergeCell ref="F9:F10"/>
    <mergeCell ref="G79:I79"/>
    <mergeCell ref="G84:I84"/>
    <mergeCell ref="D62:E62"/>
    <mergeCell ref="D63:E63"/>
    <mergeCell ref="D70:E70"/>
    <mergeCell ref="A73:F73"/>
    <mergeCell ref="H73:M73"/>
    <mergeCell ref="A80:B80"/>
    <mergeCell ref="C80:I80"/>
    <mergeCell ref="A74:F74"/>
  </mergeCells>
  <printOptions/>
  <pageMargins left="0.7480314960629921" right="0.7480314960629921" top="0.7874015748031497" bottom="0.6299212598425197" header="0.5118110236220472" footer="0.5118110236220472"/>
  <pageSetup orientation="landscape" paperSize="9" scale="99" r:id="rId1"/>
  <headerFooter alignWithMargins="0">
    <oddFooter>&amp;CPage 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K197"/>
  <sheetViews>
    <sheetView workbookViewId="0" topLeftCell="A1">
      <pane xSplit="6" ySplit="12" topLeftCell="G16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W10" sqref="W10"/>
    </sheetView>
  </sheetViews>
  <sheetFormatPr defaultColWidth="9.140625" defaultRowHeight="12.75"/>
  <cols>
    <col min="1" max="1" width="4.7109375" style="280" customWidth="1"/>
    <col min="2" max="2" width="3.421875" style="280" customWidth="1"/>
    <col min="3" max="3" width="3.7109375" style="280" customWidth="1"/>
    <col min="4" max="4" width="5.8515625" style="280" customWidth="1"/>
    <col min="5" max="5" width="32.421875" style="285" customWidth="1"/>
    <col min="6" max="6" width="5.00390625" style="279" customWidth="1"/>
    <col min="7" max="8" width="12.140625" style="128" customWidth="1"/>
    <col min="9" max="9" width="13.8515625" style="128" customWidth="1"/>
    <col min="10" max="10" width="12.421875" style="128" customWidth="1"/>
    <col min="11" max="11" width="8.8515625" style="133" customWidth="1"/>
    <col min="12" max="12" width="12.7109375" style="48" customWidth="1"/>
    <col min="13" max="16384" width="9.140625" style="132" customWidth="1"/>
  </cols>
  <sheetData>
    <row r="1" spans="1:11" ht="12.75">
      <c r="A1" s="264" t="s">
        <v>293</v>
      </c>
      <c r="B1" s="264"/>
      <c r="C1" s="264"/>
      <c r="D1" s="264"/>
      <c r="E1" s="264"/>
      <c r="F1" s="269"/>
      <c r="G1" s="127"/>
      <c r="H1" s="127"/>
      <c r="I1" s="127"/>
      <c r="J1" s="127" t="s">
        <v>122</v>
      </c>
      <c r="K1" s="270"/>
    </row>
    <row r="2" spans="1:11" ht="12.75">
      <c r="A2" s="264" t="s">
        <v>294</v>
      </c>
      <c r="B2" s="264"/>
      <c r="C2" s="264"/>
      <c r="D2" s="264"/>
      <c r="E2" s="264"/>
      <c r="F2" s="269"/>
      <c r="G2" s="127"/>
      <c r="H2" s="127"/>
      <c r="I2" s="127"/>
      <c r="J2" s="127"/>
      <c r="K2" s="270"/>
    </row>
    <row r="3" spans="1:11" ht="12.75">
      <c r="A3" s="264" t="s">
        <v>295</v>
      </c>
      <c r="B3" s="264"/>
      <c r="C3" s="264"/>
      <c r="D3" s="264"/>
      <c r="E3" s="264"/>
      <c r="F3" s="269"/>
      <c r="G3" s="127"/>
      <c r="H3" s="127"/>
      <c r="I3" s="127"/>
      <c r="J3" s="127"/>
      <c r="K3" s="270"/>
    </row>
    <row r="4" spans="1:15" ht="15.75">
      <c r="A4" s="271"/>
      <c r="B4" s="271"/>
      <c r="C4" s="271"/>
      <c r="D4" s="470"/>
      <c r="E4" s="471"/>
      <c r="F4" s="471"/>
      <c r="G4" s="471"/>
      <c r="H4" s="471"/>
      <c r="I4" s="471"/>
      <c r="J4" s="471"/>
      <c r="K4" s="471"/>
      <c r="L4" s="401"/>
      <c r="M4" s="401"/>
      <c r="N4" s="401"/>
      <c r="O4" s="401"/>
    </row>
    <row r="5" spans="1:13" ht="15.75">
      <c r="A5" s="271"/>
      <c r="B5" s="271"/>
      <c r="C5" s="271"/>
      <c r="D5" s="271"/>
      <c r="E5" s="469"/>
      <c r="F5" s="401"/>
      <c r="G5" s="401"/>
      <c r="H5" s="401"/>
      <c r="I5" s="401"/>
      <c r="J5" s="401"/>
      <c r="K5" s="401"/>
      <c r="L5" s="401"/>
      <c r="M5" s="401"/>
    </row>
    <row r="6" spans="1:11" ht="33" customHeight="1">
      <c r="A6" s="465" t="s">
        <v>218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</row>
    <row r="7" spans="1:11" ht="15.75">
      <c r="A7" s="271"/>
      <c r="B7" s="271"/>
      <c r="C7" s="271"/>
      <c r="D7" s="271"/>
      <c r="E7" s="272"/>
      <c r="F7" s="269"/>
      <c r="G7" s="127"/>
      <c r="H7" s="127"/>
      <c r="I7" s="127"/>
      <c r="J7" s="127"/>
      <c r="K7" s="270"/>
    </row>
    <row r="8" spans="1:11" ht="15.75" thickBot="1">
      <c r="A8" s="273"/>
      <c r="B8" s="273"/>
      <c r="C8" s="273"/>
      <c r="D8" s="273"/>
      <c r="E8" s="274"/>
      <c r="F8" s="269"/>
      <c r="G8" s="127"/>
      <c r="H8" s="127"/>
      <c r="I8" s="127"/>
      <c r="J8" s="127"/>
      <c r="K8" s="270" t="s">
        <v>54</v>
      </c>
    </row>
    <row r="9" spans="1:12" ht="25.5" customHeight="1" thickBot="1">
      <c r="A9" s="442"/>
      <c r="B9" s="438"/>
      <c r="C9" s="438"/>
      <c r="D9" s="437" t="s">
        <v>55</v>
      </c>
      <c r="E9" s="438"/>
      <c r="F9" s="466" t="s">
        <v>67</v>
      </c>
      <c r="G9" s="472" t="s">
        <v>435</v>
      </c>
      <c r="H9" s="473"/>
      <c r="I9" s="474"/>
      <c r="J9" s="289" t="s">
        <v>436</v>
      </c>
      <c r="K9" s="289" t="s">
        <v>11</v>
      </c>
      <c r="L9" s="266"/>
    </row>
    <row r="10" spans="1:12" ht="18.75" customHeight="1" thickBot="1">
      <c r="A10" s="443"/>
      <c r="B10" s="440"/>
      <c r="C10" s="440"/>
      <c r="D10" s="439"/>
      <c r="E10" s="440"/>
      <c r="F10" s="467"/>
      <c r="G10" s="459" t="s">
        <v>339</v>
      </c>
      <c r="H10" s="460"/>
      <c r="I10" s="461" t="s">
        <v>303</v>
      </c>
      <c r="J10" s="461" t="s">
        <v>68</v>
      </c>
      <c r="K10" s="461" t="s">
        <v>451</v>
      </c>
      <c r="L10" s="266"/>
    </row>
    <row r="11" spans="1:12" ht="34.5" customHeight="1" thickBot="1">
      <c r="A11" s="444"/>
      <c r="B11" s="441"/>
      <c r="C11" s="441"/>
      <c r="D11" s="441"/>
      <c r="E11" s="441"/>
      <c r="F11" s="468"/>
      <c r="G11" s="289" t="s">
        <v>434</v>
      </c>
      <c r="H11" s="289" t="s">
        <v>338</v>
      </c>
      <c r="I11" s="462"/>
      <c r="J11" s="462"/>
      <c r="K11" s="462"/>
      <c r="L11" s="266"/>
    </row>
    <row r="12" spans="1:11" ht="13.5" customHeight="1">
      <c r="A12" s="290">
        <v>0</v>
      </c>
      <c r="B12" s="435">
        <v>1</v>
      </c>
      <c r="C12" s="435"/>
      <c r="D12" s="436">
        <v>2</v>
      </c>
      <c r="E12" s="436"/>
      <c r="F12" s="292">
        <v>3</v>
      </c>
      <c r="G12" s="293">
        <v>4</v>
      </c>
      <c r="H12" s="293">
        <v>5</v>
      </c>
      <c r="I12" s="293">
        <v>6</v>
      </c>
      <c r="J12" s="293">
        <v>7</v>
      </c>
      <c r="K12" s="294">
        <v>8</v>
      </c>
    </row>
    <row r="13" spans="1:11" ht="17.25" customHeight="1">
      <c r="A13" s="295" t="s">
        <v>31</v>
      </c>
      <c r="B13" s="296"/>
      <c r="C13" s="296"/>
      <c r="D13" s="349" t="s">
        <v>340</v>
      </c>
      <c r="E13" s="349"/>
      <c r="F13" s="292">
        <v>1</v>
      </c>
      <c r="G13" s="217">
        <f>G14+G34+G40</f>
        <v>1527050</v>
      </c>
      <c r="H13" s="217">
        <f>H14+H34+H40</f>
        <v>1527050</v>
      </c>
      <c r="I13" s="217">
        <f>I14+I34+I40</f>
        <v>1600000</v>
      </c>
      <c r="J13" s="217">
        <f>J14+J34+J40</f>
        <v>1650000</v>
      </c>
      <c r="K13" s="297">
        <f aca="true" t="shared" si="0" ref="K13:K20">J13/I13*100</f>
        <v>103.125</v>
      </c>
    </row>
    <row r="14" spans="1:11" ht="41.25" customHeight="1">
      <c r="A14" s="434"/>
      <c r="B14" s="298">
        <v>1</v>
      </c>
      <c r="C14" s="296"/>
      <c r="D14" s="349" t="s">
        <v>341</v>
      </c>
      <c r="E14" s="349"/>
      <c r="F14" s="292">
        <v>2</v>
      </c>
      <c r="G14" s="217">
        <f>G15+G20+G21+G24+G25+G26</f>
        <v>1522550</v>
      </c>
      <c r="H14" s="217">
        <f>H15+H20+H21+H24+H25+H26</f>
        <v>1522550</v>
      </c>
      <c r="I14" s="217">
        <f>I15+I20+I21+I24+I25+I26</f>
        <v>1597250</v>
      </c>
      <c r="J14" s="217">
        <f>J15+J20+J21+J24+J25+J26</f>
        <v>1647450</v>
      </c>
      <c r="K14" s="297">
        <f t="shared" si="0"/>
        <v>103.14290186257631</v>
      </c>
    </row>
    <row r="15" spans="1:11" ht="31.5" customHeight="1">
      <c r="A15" s="434"/>
      <c r="B15" s="228"/>
      <c r="C15" s="296" t="s">
        <v>32</v>
      </c>
      <c r="D15" s="349" t="s">
        <v>250</v>
      </c>
      <c r="E15" s="349"/>
      <c r="F15" s="292">
        <v>3</v>
      </c>
      <c r="G15" s="217">
        <f>G16+G17+G18+G19</f>
        <v>1248300</v>
      </c>
      <c r="H15" s="217">
        <f>H16+H17+H18+H19</f>
        <v>1248300</v>
      </c>
      <c r="I15" s="217">
        <f>I16+I17+I18+I19</f>
        <v>1338000</v>
      </c>
      <c r="J15" s="217">
        <f>J16+J17+J18+J19</f>
        <v>1348000</v>
      </c>
      <c r="K15" s="297">
        <f t="shared" si="0"/>
        <v>100.7473841554559</v>
      </c>
    </row>
    <row r="16" spans="1:11" ht="15.75" customHeight="1">
      <c r="A16" s="434"/>
      <c r="B16" s="228"/>
      <c r="C16" s="296"/>
      <c r="D16" s="221" t="s">
        <v>190</v>
      </c>
      <c r="E16" s="221" t="s">
        <v>78</v>
      </c>
      <c r="F16" s="292">
        <v>4</v>
      </c>
      <c r="G16" s="125">
        <v>1134800</v>
      </c>
      <c r="H16" s="125">
        <v>1134800</v>
      </c>
      <c r="I16" s="125">
        <v>1222400</v>
      </c>
      <c r="J16" s="126">
        <v>1232000</v>
      </c>
      <c r="K16" s="297">
        <f t="shared" si="0"/>
        <v>100.78534031413614</v>
      </c>
    </row>
    <row r="17" spans="1:11" ht="15.75" customHeight="1">
      <c r="A17" s="434"/>
      <c r="B17" s="228"/>
      <c r="C17" s="296"/>
      <c r="D17" s="221" t="s">
        <v>191</v>
      </c>
      <c r="E17" s="221" t="s">
        <v>79</v>
      </c>
      <c r="F17" s="292">
        <v>5</v>
      </c>
      <c r="G17" s="125">
        <v>68000</v>
      </c>
      <c r="H17" s="125">
        <v>68000</v>
      </c>
      <c r="I17" s="125">
        <v>70000</v>
      </c>
      <c r="J17" s="126">
        <v>70000</v>
      </c>
      <c r="K17" s="297">
        <f t="shared" si="0"/>
        <v>100</v>
      </c>
    </row>
    <row r="18" spans="1:11" ht="15.75" customHeight="1">
      <c r="A18" s="434"/>
      <c r="B18" s="228"/>
      <c r="C18" s="296"/>
      <c r="D18" s="221" t="s">
        <v>284</v>
      </c>
      <c r="E18" s="221" t="s">
        <v>80</v>
      </c>
      <c r="F18" s="292">
        <v>6</v>
      </c>
      <c r="G18" s="125">
        <v>25500</v>
      </c>
      <c r="H18" s="125">
        <v>25500</v>
      </c>
      <c r="I18" s="125">
        <v>25600</v>
      </c>
      <c r="J18" s="126">
        <v>26000</v>
      </c>
      <c r="K18" s="297">
        <f t="shared" si="0"/>
        <v>101.5625</v>
      </c>
    </row>
    <row r="19" spans="1:11" ht="15.75" customHeight="1">
      <c r="A19" s="434"/>
      <c r="B19" s="228"/>
      <c r="C19" s="296"/>
      <c r="D19" s="221" t="s">
        <v>285</v>
      </c>
      <c r="E19" s="221" t="s">
        <v>81</v>
      </c>
      <c r="F19" s="292">
        <v>7</v>
      </c>
      <c r="G19" s="125">
        <v>20000</v>
      </c>
      <c r="H19" s="125">
        <v>20000</v>
      </c>
      <c r="I19" s="125">
        <v>20000</v>
      </c>
      <c r="J19" s="126">
        <v>20000</v>
      </c>
      <c r="K19" s="297">
        <f t="shared" si="0"/>
        <v>100</v>
      </c>
    </row>
    <row r="20" spans="1:11" ht="15.75" customHeight="1">
      <c r="A20" s="434"/>
      <c r="B20" s="228"/>
      <c r="C20" s="296" t="s">
        <v>33</v>
      </c>
      <c r="D20" s="349" t="s">
        <v>34</v>
      </c>
      <c r="E20" s="349"/>
      <c r="F20" s="292">
        <v>8</v>
      </c>
      <c r="G20" s="125">
        <v>1700</v>
      </c>
      <c r="H20" s="125">
        <v>1700</v>
      </c>
      <c r="I20" s="125">
        <v>2000</v>
      </c>
      <c r="J20" s="126">
        <v>2000</v>
      </c>
      <c r="K20" s="297">
        <f t="shared" si="0"/>
        <v>100</v>
      </c>
    </row>
    <row r="21" spans="1:11" ht="43.5" customHeight="1">
      <c r="A21" s="434"/>
      <c r="B21" s="228"/>
      <c r="C21" s="296" t="s">
        <v>35</v>
      </c>
      <c r="D21" s="349" t="s">
        <v>342</v>
      </c>
      <c r="E21" s="349"/>
      <c r="F21" s="292">
        <v>9</v>
      </c>
      <c r="G21" s="217">
        <f>G22+G23</f>
        <v>0</v>
      </c>
      <c r="H21" s="217">
        <f>H22+H23</f>
        <v>0</v>
      </c>
      <c r="I21" s="217">
        <f>I22+I23</f>
        <v>0</v>
      </c>
      <c r="J21" s="217">
        <f>J22+J23</f>
        <v>0</v>
      </c>
      <c r="K21" s="297"/>
    </row>
    <row r="22" spans="1:11" ht="27.75" customHeight="1">
      <c r="A22" s="434"/>
      <c r="B22" s="228"/>
      <c r="C22" s="228"/>
      <c r="D22" s="299" t="s">
        <v>21</v>
      </c>
      <c r="E22" s="300" t="s">
        <v>36</v>
      </c>
      <c r="F22" s="292">
        <v>10</v>
      </c>
      <c r="G22" s="125">
        <v>0</v>
      </c>
      <c r="H22" s="125">
        <v>0</v>
      </c>
      <c r="I22" s="125">
        <v>0</v>
      </c>
      <c r="J22" s="126">
        <v>0</v>
      </c>
      <c r="K22" s="297"/>
    </row>
    <row r="23" spans="1:11" ht="27.75" customHeight="1">
      <c r="A23" s="434"/>
      <c r="B23" s="228"/>
      <c r="C23" s="228"/>
      <c r="D23" s="299" t="s">
        <v>22</v>
      </c>
      <c r="E23" s="300" t="s">
        <v>37</v>
      </c>
      <c r="F23" s="292">
        <v>11</v>
      </c>
      <c r="G23" s="125">
        <v>0</v>
      </c>
      <c r="H23" s="125">
        <v>0</v>
      </c>
      <c r="I23" s="125">
        <v>0</v>
      </c>
      <c r="J23" s="126">
        <v>0</v>
      </c>
      <c r="K23" s="297"/>
    </row>
    <row r="24" spans="1:11" ht="18.75" customHeight="1">
      <c r="A24" s="434"/>
      <c r="B24" s="228"/>
      <c r="C24" s="296" t="s">
        <v>38</v>
      </c>
      <c r="D24" s="349" t="s">
        <v>82</v>
      </c>
      <c r="E24" s="349"/>
      <c r="F24" s="292">
        <v>12</v>
      </c>
      <c r="G24" s="125">
        <v>2200</v>
      </c>
      <c r="H24" s="125">
        <v>2200</v>
      </c>
      <c r="I24" s="125">
        <v>6300</v>
      </c>
      <c r="J24" s="126">
        <v>6500</v>
      </c>
      <c r="K24" s="297">
        <f aca="true" t="shared" si="1" ref="K24:K29">J24/I24*100</f>
        <v>103.17460317460319</v>
      </c>
    </row>
    <row r="25" spans="1:11" ht="27.75" customHeight="1">
      <c r="A25" s="434"/>
      <c r="B25" s="228"/>
      <c r="C25" s="296" t="s">
        <v>39</v>
      </c>
      <c r="D25" s="349" t="s">
        <v>160</v>
      </c>
      <c r="E25" s="349"/>
      <c r="F25" s="292">
        <v>13</v>
      </c>
      <c r="G25" s="125">
        <v>55000</v>
      </c>
      <c r="H25" s="125">
        <v>55000</v>
      </c>
      <c r="I25" s="125">
        <v>50000</v>
      </c>
      <c r="J25" s="126">
        <v>50000</v>
      </c>
      <c r="K25" s="297">
        <f t="shared" si="1"/>
        <v>100</v>
      </c>
    </row>
    <row r="26" spans="1:11" ht="38.25" customHeight="1">
      <c r="A26" s="434"/>
      <c r="B26" s="296"/>
      <c r="C26" s="296" t="s">
        <v>45</v>
      </c>
      <c r="D26" s="231" t="s">
        <v>343</v>
      </c>
      <c r="E26" s="232"/>
      <c r="F26" s="292">
        <v>14</v>
      </c>
      <c r="G26" s="217">
        <f>G27+G28+G31+G32+G33</f>
        <v>215350</v>
      </c>
      <c r="H26" s="217">
        <f>H27+H28+H31+H32+H33</f>
        <v>215350</v>
      </c>
      <c r="I26" s="217">
        <f>I27+I28+I31+I32+I33</f>
        <v>200950</v>
      </c>
      <c r="J26" s="217">
        <f>J27+J28+J31+J32+J33</f>
        <v>240950</v>
      </c>
      <c r="K26" s="297">
        <f t="shared" si="1"/>
        <v>119.90544911669569</v>
      </c>
    </row>
    <row r="27" spans="1:11" ht="12.75">
      <c r="A27" s="434"/>
      <c r="B27" s="296"/>
      <c r="C27" s="296"/>
      <c r="D27" s="221" t="s">
        <v>163</v>
      </c>
      <c r="E27" s="221" t="s">
        <v>161</v>
      </c>
      <c r="F27" s="292">
        <v>15</v>
      </c>
      <c r="G27" s="125">
        <v>2400</v>
      </c>
      <c r="H27" s="125">
        <v>2400</v>
      </c>
      <c r="I27" s="125">
        <v>5450</v>
      </c>
      <c r="J27" s="126">
        <v>4300</v>
      </c>
      <c r="K27" s="297">
        <f t="shared" si="1"/>
        <v>78.89908256880734</v>
      </c>
    </row>
    <row r="28" spans="1:12" ht="38.25">
      <c r="A28" s="434"/>
      <c r="B28" s="296"/>
      <c r="C28" s="296"/>
      <c r="D28" s="221" t="s">
        <v>251</v>
      </c>
      <c r="E28" s="221" t="s">
        <v>345</v>
      </c>
      <c r="F28" s="292">
        <v>16</v>
      </c>
      <c r="G28" s="217">
        <f>G29+G30</f>
        <v>4500</v>
      </c>
      <c r="H28" s="217">
        <f>H29+H30</f>
        <v>4500</v>
      </c>
      <c r="I28" s="217">
        <f>I29+I30</f>
        <v>2900</v>
      </c>
      <c r="J28" s="217">
        <f>J29+J30</f>
        <v>4300</v>
      </c>
      <c r="K28" s="297">
        <f t="shared" si="1"/>
        <v>148.27586206896552</v>
      </c>
      <c r="L28" s="249"/>
    </row>
    <row r="29" spans="1:11" ht="12.75">
      <c r="A29" s="434"/>
      <c r="B29" s="296"/>
      <c r="C29" s="296"/>
      <c r="D29" s="221"/>
      <c r="E29" s="221" t="s">
        <v>286</v>
      </c>
      <c r="F29" s="292">
        <v>17</v>
      </c>
      <c r="G29" s="125">
        <v>4300</v>
      </c>
      <c r="H29" s="125">
        <v>4300</v>
      </c>
      <c r="I29" s="125">
        <v>2900</v>
      </c>
      <c r="J29" s="126">
        <v>4300</v>
      </c>
      <c r="K29" s="297">
        <f t="shared" si="1"/>
        <v>148.27586206896552</v>
      </c>
    </row>
    <row r="30" spans="1:11" ht="12.75">
      <c r="A30" s="434"/>
      <c r="B30" s="296"/>
      <c r="C30" s="296"/>
      <c r="D30" s="221"/>
      <c r="E30" s="221" t="s">
        <v>287</v>
      </c>
      <c r="F30" s="292">
        <v>18</v>
      </c>
      <c r="G30" s="125">
        <v>200</v>
      </c>
      <c r="H30" s="125">
        <v>200</v>
      </c>
      <c r="I30" s="125">
        <v>0</v>
      </c>
      <c r="J30" s="126">
        <v>0</v>
      </c>
      <c r="K30" s="297"/>
    </row>
    <row r="31" spans="1:11" ht="12.75">
      <c r="A31" s="434"/>
      <c r="B31" s="296"/>
      <c r="C31" s="296"/>
      <c r="D31" s="221" t="s">
        <v>253</v>
      </c>
      <c r="E31" s="221" t="s">
        <v>162</v>
      </c>
      <c r="F31" s="292">
        <v>19</v>
      </c>
      <c r="G31" s="125">
        <v>760</v>
      </c>
      <c r="H31" s="125">
        <v>760</v>
      </c>
      <c r="I31" s="125">
        <v>260</v>
      </c>
      <c r="J31" s="126">
        <v>260</v>
      </c>
      <c r="K31" s="297">
        <f>J31/I31*100</f>
        <v>100</v>
      </c>
    </row>
    <row r="32" spans="1:11" ht="16.5" customHeight="1">
      <c r="A32" s="434"/>
      <c r="B32" s="296"/>
      <c r="C32" s="296"/>
      <c r="D32" s="221" t="s">
        <v>254</v>
      </c>
      <c r="E32" s="221" t="s">
        <v>141</v>
      </c>
      <c r="F32" s="292">
        <v>20</v>
      </c>
      <c r="G32" s="125">
        <v>0</v>
      </c>
      <c r="H32" s="125">
        <v>0</v>
      </c>
      <c r="I32" s="125">
        <v>0</v>
      </c>
      <c r="J32" s="126">
        <v>0</v>
      </c>
      <c r="K32" s="297"/>
    </row>
    <row r="33" spans="1:11" ht="16.5" customHeight="1">
      <c r="A33" s="434"/>
      <c r="B33" s="296"/>
      <c r="C33" s="296"/>
      <c r="D33" s="221" t="s">
        <v>255</v>
      </c>
      <c r="E33" s="221" t="s">
        <v>81</v>
      </c>
      <c r="F33" s="292">
        <v>21</v>
      </c>
      <c r="G33" s="125">
        <v>207690</v>
      </c>
      <c r="H33" s="125">
        <v>207690</v>
      </c>
      <c r="I33" s="125">
        <v>192340</v>
      </c>
      <c r="J33" s="126">
        <v>232090</v>
      </c>
      <c r="K33" s="297">
        <f>J33/I33*100</f>
        <v>120.6665280232921</v>
      </c>
    </row>
    <row r="34" spans="1:11" ht="27" customHeight="1">
      <c r="A34" s="434"/>
      <c r="B34" s="296">
        <v>2</v>
      </c>
      <c r="C34" s="296"/>
      <c r="D34" s="349" t="s">
        <v>344</v>
      </c>
      <c r="E34" s="349"/>
      <c r="F34" s="292">
        <v>22</v>
      </c>
      <c r="G34" s="217">
        <f>G35+G36+G37+G38+G39</f>
        <v>4000</v>
      </c>
      <c r="H34" s="217">
        <f>H35+H36+H37+H38+H39</f>
        <v>4000</v>
      </c>
      <c r="I34" s="217">
        <f>I35+I36+I37+I38+I39</f>
        <v>2350</v>
      </c>
      <c r="J34" s="217">
        <f>J35+J36+J37+J38+J39</f>
        <v>2150</v>
      </c>
      <c r="K34" s="297">
        <f>J34/I34*100</f>
        <v>91.48936170212765</v>
      </c>
    </row>
    <row r="35" spans="1:11" ht="15.75" customHeight="1">
      <c r="A35" s="434"/>
      <c r="B35" s="228"/>
      <c r="C35" s="296" t="s">
        <v>32</v>
      </c>
      <c r="D35" s="349" t="s">
        <v>40</v>
      </c>
      <c r="E35" s="349"/>
      <c r="F35" s="292">
        <v>23</v>
      </c>
      <c r="G35" s="125">
        <v>60</v>
      </c>
      <c r="H35" s="125">
        <v>60</v>
      </c>
      <c r="I35" s="125">
        <v>50</v>
      </c>
      <c r="J35" s="126">
        <v>50</v>
      </c>
      <c r="K35" s="297">
        <f>J35/I35*100</f>
        <v>100</v>
      </c>
    </row>
    <row r="36" spans="1:11" ht="20.25" customHeight="1">
      <c r="A36" s="434"/>
      <c r="B36" s="228"/>
      <c r="C36" s="296" t="s">
        <v>33</v>
      </c>
      <c r="D36" s="230" t="s">
        <v>83</v>
      </c>
      <c r="E36" s="230"/>
      <c r="F36" s="292">
        <v>24</v>
      </c>
      <c r="G36" s="125">
        <v>0</v>
      </c>
      <c r="H36" s="125">
        <v>0</v>
      </c>
      <c r="I36" s="125">
        <v>0</v>
      </c>
      <c r="J36" s="126">
        <v>0</v>
      </c>
      <c r="K36" s="297"/>
    </row>
    <row r="37" spans="1:11" ht="19.5" customHeight="1">
      <c r="A37" s="434"/>
      <c r="B37" s="228"/>
      <c r="C37" s="296" t="s">
        <v>35</v>
      </c>
      <c r="D37" s="230" t="s">
        <v>84</v>
      </c>
      <c r="E37" s="230"/>
      <c r="F37" s="292">
        <v>25</v>
      </c>
      <c r="G37" s="125">
        <v>740</v>
      </c>
      <c r="H37" s="125">
        <v>740</v>
      </c>
      <c r="I37" s="125">
        <v>200</v>
      </c>
      <c r="J37" s="126">
        <v>400</v>
      </c>
      <c r="K37" s="297">
        <f aca="true" t="shared" si="2" ref="K37:K63">J37/I37*100</f>
        <v>200</v>
      </c>
    </row>
    <row r="38" spans="1:11" ht="16.5" customHeight="1">
      <c r="A38" s="434"/>
      <c r="B38" s="228"/>
      <c r="C38" s="296" t="s">
        <v>38</v>
      </c>
      <c r="D38" s="349" t="s">
        <v>41</v>
      </c>
      <c r="E38" s="349"/>
      <c r="F38" s="292">
        <v>26</v>
      </c>
      <c r="G38" s="125">
        <v>2600</v>
      </c>
      <c r="H38" s="125">
        <v>2600</v>
      </c>
      <c r="I38" s="125">
        <v>1300</v>
      </c>
      <c r="J38" s="126">
        <v>1300</v>
      </c>
      <c r="K38" s="297">
        <f t="shared" si="2"/>
        <v>100</v>
      </c>
    </row>
    <row r="39" spans="1:11" ht="17.25" customHeight="1">
      <c r="A39" s="434"/>
      <c r="B39" s="228"/>
      <c r="C39" s="296" t="s">
        <v>39</v>
      </c>
      <c r="D39" s="349" t="s">
        <v>42</v>
      </c>
      <c r="E39" s="349"/>
      <c r="F39" s="292">
        <v>27</v>
      </c>
      <c r="G39" s="125">
        <v>600</v>
      </c>
      <c r="H39" s="125">
        <v>600</v>
      </c>
      <c r="I39" s="125">
        <v>800</v>
      </c>
      <c r="J39" s="126">
        <v>400</v>
      </c>
      <c r="K39" s="297">
        <f t="shared" si="2"/>
        <v>50</v>
      </c>
    </row>
    <row r="40" spans="1:11" ht="17.25" customHeight="1">
      <c r="A40" s="434"/>
      <c r="B40" s="296">
        <v>3</v>
      </c>
      <c r="C40" s="296"/>
      <c r="D40" s="349" t="s">
        <v>12</v>
      </c>
      <c r="E40" s="349"/>
      <c r="F40" s="292">
        <v>28</v>
      </c>
      <c r="G40" s="125">
        <v>500</v>
      </c>
      <c r="H40" s="125">
        <v>500</v>
      </c>
      <c r="I40" s="125">
        <v>400</v>
      </c>
      <c r="J40" s="126">
        <v>400</v>
      </c>
      <c r="K40" s="297">
        <f t="shared" si="2"/>
        <v>100</v>
      </c>
    </row>
    <row r="41" spans="1:11" ht="18" customHeight="1">
      <c r="A41" s="295" t="s">
        <v>20</v>
      </c>
      <c r="B41" s="349" t="s">
        <v>346</v>
      </c>
      <c r="C41" s="349"/>
      <c r="D41" s="349"/>
      <c r="E41" s="349"/>
      <c r="F41" s="292">
        <v>29</v>
      </c>
      <c r="G41" s="217">
        <f>G42+G151+G159</f>
        <v>1427050</v>
      </c>
      <c r="H41" s="217">
        <f>H42+H151+H159</f>
        <v>1472050</v>
      </c>
      <c r="I41" s="217">
        <f>I42+I151+I159</f>
        <v>1470000</v>
      </c>
      <c r="J41" s="217">
        <f>J42+J151+J159</f>
        <v>1515000</v>
      </c>
      <c r="K41" s="297">
        <f t="shared" si="2"/>
        <v>103.0612244897959</v>
      </c>
    </row>
    <row r="42" spans="1:11" ht="27" customHeight="1">
      <c r="A42" s="434"/>
      <c r="B42" s="296">
        <v>1</v>
      </c>
      <c r="C42" s="349" t="s">
        <v>347</v>
      </c>
      <c r="D42" s="349"/>
      <c r="E42" s="349"/>
      <c r="F42" s="292">
        <v>30</v>
      </c>
      <c r="G42" s="217">
        <f>G43+G91+G98+G134</f>
        <v>1422700</v>
      </c>
      <c r="H42" s="217">
        <f>H43+H91+H98+H134</f>
        <v>1467700</v>
      </c>
      <c r="I42" s="217">
        <f>I43+I91+I98+I134</f>
        <v>1465250</v>
      </c>
      <c r="J42" s="217">
        <f>J43+J91+J98+J134</f>
        <v>1509750</v>
      </c>
      <c r="K42" s="297">
        <f t="shared" si="2"/>
        <v>103.03702439856679</v>
      </c>
    </row>
    <row r="43" spans="1:11" ht="27.75" customHeight="1">
      <c r="A43" s="434"/>
      <c r="B43" s="453"/>
      <c r="C43" s="349" t="s">
        <v>348</v>
      </c>
      <c r="D43" s="349"/>
      <c r="E43" s="349"/>
      <c r="F43" s="292">
        <v>31</v>
      </c>
      <c r="G43" s="217">
        <f>G44+G52+G58</f>
        <v>477450</v>
      </c>
      <c r="H43" s="217">
        <f>H44+H52+H58</f>
        <v>477450</v>
      </c>
      <c r="I43" s="217">
        <f>I44+I52+I58</f>
        <v>518670</v>
      </c>
      <c r="J43" s="217">
        <f>J44+J52+J58</f>
        <v>502750</v>
      </c>
      <c r="K43" s="297">
        <f t="shared" si="2"/>
        <v>96.93061098579058</v>
      </c>
    </row>
    <row r="44" spans="1:11" ht="42.75" customHeight="1">
      <c r="A44" s="434"/>
      <c r="B44" s="454"/>
      <c r="C44" s="296" t="s">
        <v>85</v>
      </c>
      <c r="D44" s="231" t="s">
        <v>349</v>
      </c>
      <c r="E44" s="232"/>
      <c r="F44" s="292">
        <v>32</v>
      </c>
      <c r="G44" s="217">
        <f>G45+G46+G49+G50+G51</f>
        <v>194300</v>
      </c>
      <c r="H44" s="217">
        <f>H45+H46+H49+H50+H51</f>
        <v>194300</v>
      </c>
      <c r="I44" s="217">
        <f>I45+I46+I49+I50+I51</f>
        <v>202800</v>
      </c>
      <c r="J44" s="217">
        <f>J45+J46+J49+J50+J51</f>
        <v>201950</v>
      </c>
      <c r="K44" s="297">
        <f t="shared" si="2"/>
        <v>99.58086785009861</v>
      </c>
    </row>
    <row r="45" spans="1:11" ht="16.5" customHeight="1">
      <c r="A45" s="434"/>
      <c r="B45" s="454"/>
      <c r="C45" s="296" t="s">
        <v>32</v>
      </c>
      <c r="D45" s="231" t="s">
        <v>86</v>
      </c>
      <c r="E45" s="232"/>
      <c r="F45" s="292">
        <v>33</v>
      </c>
      <c r="G45" s="125">
        <v>37500</v>
      </c>
      <c r="H45" s="125">
        <v>37500</v>
      </c>
      <c r="I45" s="125">
        <v>35000</v>
      </c>
      <c r="J45" s="126">
        <v>35500</v>
      </c>
      <c r="K45" s="297">
        <f t="shared" si="2"/>
        <v>101.42857142857142</v>
      </c>
    </row>
    <row r="46" spans="1:11" ht="27" customHeight="1">
      <c r="A46" s="434"/>
      <c r="B46" s="454"/>
      <c r="C46" s="296" t="s">
        <v>33</v>
      </c>
      <c r="D46" s="231" t="s">
        <v>271</v>
      </c>
      <c r="E46" s="232"/>
      <c r="F46" s="292">
        <v>34</v>
      </c>
      <c r="G46" s="125">
        <v>134000</v>
      </c>
      <c r="H46" s="125">
        <v>134000</v>
      </c>
      <c r="I46" s="125">
        <v>146000</v>
      </c>
      <c r="J46" s="126">
        <v>143000</v>
      </c>
      <c r="K46" s="297">
        <f t="shared" si="2"/>
        <v>97.94520547945206</v>
      </c>
    </row>
    <row r="47" spans="1:11" ht="12.75">
      <c r="A47" s="434"/>
      <c r="B47" s="454"/>
      <c r="C47" s="296"/>
      <c r="D47" s="221" t="s">
        <v>87</v>
      </c>
      <c r="E47" s="221" t="s">
        <v>88</v>
      </c>
      <c r="F47" s="292">
        <v>35</v>
      </c>
      <c r="G47" s="125">
        <v>22000</v>
      </c>
      <c r="H47" s="125">
        <v>22000</v>
      </c>
      <c r="I47" s="125">
        <v>22000</v>
      </c>
      <c r="J47" s="126">
        <v>25500</v>
      </c>
      <c r="K47" s="297">
        <f t="shared" si="2"/>
        <v>115.90909090909092</v>
      </c>
    </row>
    <row r="48" spans="1:11" ht="12.75">
      <c r="A48" s="434"/>
      <c r="B48" s="454"/>
      <c r="C48" s="296"/>
      <c r="D48" s="221" t="s">
        <v>89</v>
      </c>
      <c r="E48" s="221" t="s">
        <v>90</v>
      </c>
      <c r="F48" s="292">
        <v>36</v>
      </c>
      <c r="G48" s="125">
        <v>62500</v>
      </c>
      <c r="H48" s="125">
        <v>62500</v>
      </c>
      <c r="I48" s="125">
        <v>62000</v>
      </c>
      <c r="J48" s="126">
        <v>63000</v>
      </c>
      <c r="K48" s="297">
        <f t="shared" si="2"/>
        <v>101.61290322580645</v>
      </c>
    </row>
    <row r="49" spans="1:11" ht="31.5" customHeight="1">
      <c r="A49" s="434"/>
      <c r="B49" s="454"/>
      <c r="C49" s="296" t="s">
        <v>35</v>
      </c>
      <c r="D49" s="349" t="s">
        <v>164</v>
      </c>
      <c r="E49" s="349"/>
      <c r="F49" s="292">
        <v>37</v>
      </c>
      <c r="G49" s="125">
        <v>7600</v>
      </c>
      <c r="H49" s="125">
        <v>7600</v>
      </c>
      <c r="I49" s="125">
        <v>8600</v>
      </c>
      <c r="J49" s="126">
        <v>9800</v>
      </c>
      <c r="K49" s="297">
        <f t="shared" si="2"/>
        <v>113.95348837209302</v>
      </c>
    </row>
    <row r="50" spans="1:11" ht="18.75" customHeight="1">
      <c r="A50" s="434"/>
      <c r="B50" s="454"/>
      <c r="C50" s="296" t="s">
        <v>38</v>
      </c>
      <c r="D50" s="349" t="s">
        <v>165</v>
      </c>
      <c r="E50" s="349"/>
      <c r="F50" s="292">
        <v>38</v>
      </c>
      <c r="G50" s="125">
        <v>13600</v>
      </c>
      <c r="H50" s="125">
        <v>13600</v>
      </c>
      <c r="I50" s="125">
        <v>11700</v>
      </c>
      <c r="J50" s="126">
        <v>12800</v>
      </c>
      <c r="K50" s="297">
        <f t="shared" si="2"/>
        <v>109.40170940170941</v>
      </c>
    </row>
    <row r="51" spans="1:11" ht="18.75" customHeight="1">
      <c r="A51" s="434"/>
      <c r="B51" s="454"/>
      <c r="C51" s="296" t="s">
        <v>39</v>
      </c>
      <c r="D51" s="349" t="s">
        <v>44</v>
      </c>
      <c r="E51" s="349"/>
      <c r="F51" s="292">
        <v>39</v>
      </c>
      <c r="G51" s="125">
        <v>1600</v>
      </c>
      <c r="H51" s="125">
        <v>1600</v>
      </c>
      <c r="I51" s="125">
        <v>1500</v>
      </c>
      <c r="J51" s="126">
        <v>850</v>
      </c>
      <c r="K51" s="297">
        <f t="shared" si="2"/>
        <v>56.666666666666664</v>
      </c>
    </row>
    <row r="52" spans="1:11" ht="44.25" customHeight="1">
      <c r="A52" s="434"/>
      <c r="B52" s="454"/>
      <c r="C52" s="296" t="s">
        <v>91</v>
      </c>
      <c r="D52" s="233" t="s">
        <v>350</v>
      </c>
      <c r="E52" s="234"/>
      <c r="F52" s="292">
        <v>40</v>
      </c>
      <c r="G52" s="217">
        <f>G53+G54+G57</f>
        <v>34250</v>
      </c>
      <c r="H52" s="217">
        <f>H53+H54+H57</f>
        <v>34250</v>
      </c>
      <c r="I52" s="217">
        <f>I53+I54+I57</f>
        <v>36350</v>
      </c>
      <c r="J52" s="217">
        <f>J53+J54+J57</f>
        <v>41400</v>
      </c>
      <c r="K52" s="297">
        <f t="shared" si="2"/>
        <v>113.8927097661623</v>
      </c>
    </row>
    <row r="53" spans="1:11" ht="23.25" customHeight="1">
      <c r="A53" s="434"/>
      <c r="B53" s="454"/>
      <c r="C53" s="306" t="s">
        <v>32</v>
      </c>
      <c r="D53" s="230" t="s">
        <v>92</v>
      </c>
      <c r="E53" s="230"/>
      <c r="F53" s="292">
        <v>41</v>
      </c>
      <c r="G53" s="125">
        <v>26000</v>
      </c>
      <c r="H53" s="125">
        <v>26000</v>
      </c>
      <c r="I53" s="125">
        <v>29500</v>
      </c>
      <c r="J53" s="126">
        <v>34500</v>
      </c>
      <c r="K53" s="297">
        <f t="shared" si="2"/>
        <v>116.94915254237289</v>
      </c>
    </row>
    <row r="54" spans="1:11" ht="23.25" customHeight="1">
      <c r="A54" s="434"/>
      <c r="B54" s="454"/>
      <c r="C54" s="306" t="s">
        <v>93</v>
      </c>
      <c r="D54" s="233" t="s">
        <v>351</v>
      </c>
      <c r="E54" s="234"/>
      <c r="F54" s="292">
        <v>42</v>
      </c>
      <c r="G54" s="217">
        <f>G55+G56</f>
        <v>3200</v>
      </c>
      <c r="H54" s="217">
        <f>H55+H56</f>
        <v>3200</v>
      </c>
      <c r="I54" s="217">
        <f>I55+I56</f>
        <v>3600</v>
      </c>
      <c r="J54" s="217">
        <f>J55+J56</f>
        <v>2900</v>
      </c>
      <c r="K54" s="297">
        <f t="shared" si="2"/>
        <v>80.55555555555556</v>
      </c>
    </row>
    <row r="55" spans="1:11" ht="29.25" customHeight="1">
      <c r="A55" s="434"/>
      <c r="B55" s="454"/>
      <c r="C55" s="306"/>
      <c r="D55" s="301" t="s">
        <v>87</v>
      </c>
      <c r="E55" s="301" t="s">
        <v>94</v>
      </c>
      <c r="F55" s="292">
        <v>43</v>
      </c>
      <c r="G55" s="125">
        <v>2500</v>
      </c>
      <c r="H55" s="125">
        <v>2500</v>
      </c>
      <c r="I55" s="125">
        <v>400</v>
      </c>
      <c r="J55" s="126">
        <v>500</v>
      </c>
      <c r="K55" s="297">
        <f t="shared" si="2"/>
        <v>125</v>
      </c>
    </row>
    <row r="56" spans="1:11" ht="21" customHeight="1">
      <c r="A56" s="434"/>
      <c r="B56" s="454"/>
      <c r="C56" s="306"/>
      <c r="D56" s="301" t="s">
        <v>89</v>
      </c>
      <c r="E56" s="301" t="s">
        <v>95</v>
      </c>
      <c r="F56" s="292">
        <v>44</v>
      </c>
      <c r="G56" s="125">
        <v>700</v>
      </c>
      <c r="H56" s="125">
        <v>700</v>
      </c>
      <c r="I56" s="125">
        <v>3200</v>
      </c>
      <c r="J56" s="126">
        <v>2400</v>
      </c>
      <c r="K56" s="297">
        <f t="shared" si="2"/>
        <v>75</v>
      </c>
    </row>
    <row r="57" spans="1:11" ht="18.75" customHeight="1">
      <c r="A57" s="434"/>
      <c r="B57" s="454"/>
      <c r="C57" s="306" t="s">
        <v>35</v>
      </c>
      <c r="D57" s="230" t="s">
        <v>96</v>
      </c>
      <c r="E57" s="230"/>
      <c r="F57" s="292">
        <v>45</v>
      </c>
      <c r="G57" s="125">
        <v>5050</v>
      </c>
      <c r="H57" s="125">
        <v>5050</v>
      </c>
      <c r="I57" s="125">
        <v>3250</v>
      </c>
      <c r="J57" s="126">
        <v>4000</v>
      </c>
      <c r="K57" s="297">
        <f t="shared" si="2"/>
        <v>123.07692307692308</v>
      </c>
    </row>
    <row r="58" spans="1:11" ht="54" customHeight="1">
      <c r="A58" s="434"/>
      <c r="B58" s="454"/>
      <c r="C58" s="306" t="s">
        <v>166</v>
      </c>
      <c r="D58" s="230" t="s">
        <v>352</v>
      </c>
      <c r="E58" s="230"/>
      <c r="F58" s="292">
        <v>46</v>
      </c>
      <c r="G58" s="217">
        <f>G59+G60+G62+G69+G74+G75+G79+G80+G81+G90</f>
        <v>248900</v>
      </c>
      <c r="H58" s="217">
        <f>H59+H60+H62+H69+H74+H75+H79+H80+H81+H90</f>
        <v>248900</v>
      </c>
      <c r="I58" s="217">
        <f>I59+I60+I62+I69+I74+I75+I79+I80+I81+I90</f>
        <v>279520</v>
      </c>
      <c r="J58" s="217">
        <f>J59+J60+J62+J69+J74+J75+J79+J80+J81+J90</f>
        <v>259400</v>
      </c>
      <c r="K58" s="297">
        <f t="shared" si="2"/>
        <v>92.80194619347452</v>
      </c>
    </row>
    <row r="59" spans="1:11" ht="22.5" customHeight="1">
      <c r="A59" s="434"/>
      <c r="B59" s="454"/>
      <c r="C59" s="306" t="s">
        <v>32</v>
      </c>
      <c r="D59" s="230" t="s">
        <v>167</v>
      </c>
      <c r="E59" s="230"/>
      <c r="F59" s="292">
        <v>47</v>
      </c>
      <c r="G59" s="125">
        <v>27500</v>
      </c>
      <c r="H59" s="125">
        <v>27500</v>
      </c>
      <c r="I59" s="125">
        <v>32800</v>
      </c>
      <c r="J59" s="126">
        <v>36500</v>
      </c>
      <c r="K59" s="297">
        <f t="shared" si="2"/>
        <v>111.28048780487805</v>
      </c>
    </row>
    <row r="60" spans="1:11" ht="30" customHeight="1">
      <c r="A60" s="434"/>
      <c r="B60" s="454"/>
      <c r="C60" s="306" t="s">
        <v>33</v>
      </c>
      <c r="D60" s="230" t="s">
        <v>168</v>
      </c>
      <c r="E60" s="230"/>
      <c r="F60" s="292">
        <v>48</v>
      </c>
      <c r="G60" s="125">
        <v>1300</v>
      </c>
      <c r="H60" s="125">
        <v>1300</v>
      </c>
      <c r="I60" s="125">
        <v>1500</v>
      </c>
      <c r="J60" s="126">
        <v>1600</v>
      </c>
      <c r="K60" s="297">
        <f t="shared" si="2"/>
        <v>106.66666666666667</v>
      </c>
    </row>
    <row r="61" spans="1:11" ht="25.5">
      <c r="A61" s="434"/>
      <c r="B61" s="454"/>
      <c r="C61" s="306"/>
      <c r="D61" s="307" t="s">
        <v>87</v>
      </c>
      <c r="E61" s="307" t="s">
        <v>97</v>
      </c>
      <c r="F61" s="292">
        <v>49</v>
      </c>
      <c r="G61" s="125">
        <v>600</v>
      </c>
      <c r="H61" s="125">
        <v>600</v>
      </c>
      <c r="I61" s="125">
        <v>640</v>
      </c>
      <c r="J61" s="126">
        <v>600</v>
      </c>
      <c r="K61" s="297">
        <f t="shared" si="2"/>
        <v>93.75</v>
      </c>
    </row>
    <row r="62" spans="1:11" ht="28.5" customHeight="1">
      <c r="A62" s="434"/>
      <c r="B62" s="454"/>
      <c r="C62" s="306" t="s">
        <v>35</v>
      </c>
      <c r="D62" s="233" t="s">
        <v>353</v>
      </c>
      <c r="E62" s="234"/>
      <c r="F62" s="292">
        <v>50</v>
      </c>
      <c r="G62" s="217">
        <f>G63+G65</f>
        <v>3230</v>
      </c>
      <c r="H62" s="217">
        <f>H63+H65</f>
        <v>3230</v>
      </c>
      <c r="I62" s="217">
        <f>I63+I65</f>
        <v>3230</v>
      </c>
      <c r="J62" s="217">
        <f>J63+J65</f>
        <v>3230</v>
      </c>
      <c r="K62" s="297">
        <f t="shared" si="2"/>
        <v>100</v>
      </c>
    </row>
    <row r="63" spans="1:11" ht="20.25" customHeight="1">
      <c r="A63" s="434"/>
      <c r="B63" s="454"/>
      <c r="C63" s="306"/>
      <c r="D63" s="307" t="s">
        <v>159</v>
      </c>
      <c r="E63" s="307" t="s">
        <v>195</v>
      </c>
      <c r="F63" s="292">
        <v>51</v>
      </c>
      <c r="G63" s="125">
        <v>2000</v>
      </c>
      <c r="H63" s="125">
        <v>2000</v>
      </c>
      <c r="I63" s="125">
        <v>2000</v>
      </c>
      <c r="J63" s="126">
        <v>2000</v>
      </c>
      <c r="K63" s="297">
        <f t="shared" si="2"/>
        <v>100</v>
      </c>
    </row>
    <row r="64" spans="1:11" ht="39.75" customHeight="1">
      <c r="A64" s="434"/>
      <c r="B64" s="454"/>
      <c r="C64" s="306"/>
      <c r="D64" s="307"/>
      <c r="E64" s="308" t="s">
        <v>50</v>
      </c>
      <c r="F64" s="292">
        <v>52</v>
      </c>
      <c r="G64" s="125">
        <v>0</v>
      </c>
      <c r="H64" s="125">
        <v>0</v>
      </c>
      <c r="I64" s="125">
        <v>0</v>
      </c>
      <c r="J64" s="126">
        <v>0</v>
      </c>
      <c r="K64" s="297"/>
    </row>
    <row r="65" spans="1:11" ht="28.5" customHeight="1">
      <c r="A65" s="434"/>
      <c r="B65" s="454"/>
      <c r="C65" s="306"/>
      <c r="D65" s="307" t="s">
        <v>169</v>
      </c>
      <c r="E65" s="307" t="s">
        <v>196</v>
      </c>
      <c r="F65" s="292">
        <v>53</v>
      </c>
      <c r="G65" s="125">
        <v>1230</v>
      </c>
      <c r="H65" s="125">
        <v>1230</v>
      </c>
      <c r="I65" s="125">
        <v>1230</v>
      </c>
      <c r="J65" s="126">
        <v>1230</v>
      </c>
      <c r="K65" s="297">
        <f>J65/I65*100</f>
        <v>100</v>
      </c>
    </row>
    <row r="66" spans="1:11" ht="55.5" customHeight="1">
      <c r="A66" s="434"/>
      <c r="B66" s="454"/>
      <c r="C66" s="306"/>
      <c r="D66" s="307"/>
      <c r="E66" s="308" t="s">
        <v>272</v>
      </c>
      <c r="F66" s="292">
        <v>54</v>
      </c>
      <c r="G66" s="125">
        <v>0</v>
      </c>
      <c r="H66" s="125">
        <v>0</v>
      </c>
      <c r="I66" s="125">
        <v>30</v>
      </c>
      <c r="J66" s="126">
        <v>30</v>
      </c>
      <c r="K66" s="297"/>
    </row>
    <row r="67" spans="1:11" ht="67.5" customHeight="1">
      <c r="A67" s="434"/>
      <c r="B67" s="454"/>
      <c r="C67" s="306"/>
      <c r="D67" s="307"/>
      <c r="E67" s="308" t="s">
        <v>273</v>
      </c>
      <c r="F67" s="292">
        <v>55</v>
      </c>
      <c r="G67" s="125">
        <v>0</v>
      </c>
      <c r="H67" s="125">
        <v>0</v>
      </c>
      <c r="I67" s="125">
        <v>0</v>
      </c>
      <c r="J67" s="126">
        <v>0</v>
      </c>
      <c r="K67" s="297"/>
    </row>
    <row r="68" spans="1:11" ht="16.5" customHeight="1">
      <c r="A68" s="434"/>
      <c r="B68" s="454"/>
      <c r="C68" s="306"/>
      <c r="D68" s="307"/>
      <c r="E68" s="308" t="s">
        <v>274</v>
      </c>
      <c r="F68" s="292">
        <v>56</v>
      </c>
      <c r="G68" s="125">
        <v>0</v>
      </c>
      <c r="H68" s="125">
        <v>0</v>
      </c>
      <c r="I68" s="125">
        <v>60</v>
      </c>
      <c r="J68" s="126">
        <v>70</v>
      </c>
      <c r="K68" s="297"/>
    </row>
    <row r="69" spans="1:11" ht="30.75" customHeight="1">
      <c r="A69" s="434"/>
      <c r="B69" s="454"/>
      <c r="C69" s="306" t="s">
        <v>38</v>
      </c>
      <c r="D69" s="349" t="s">
        <v>354</v>
      </c>
      <c r="E69" s="433"/>
      <c r="F69" s="292">
        <v>57</v>
      </c>
      <c r="G69" s="217">
        <f>G70+G71+G72+G73</f>
        <v>1500</v>
      </c>
      <c r="H69" s="217">
        <f>H70+H71+H72+H73</f>
        <v>1500</v>
      </c>
      <c r="I69" s="217">
        <f>I70+I71+I72+I73</f>
        <v>1500</v>
      </c>
      <c r="J69" s="217">
        <f>J70+J71+J72+J73</f>
        <v>1500</v>
      </c>
      <c r="K69" s="297">
        <f>J69/I69*100</f>
        <v>100</v>
      </c>
    </row>
    <row r="70" spans="1:11" ht="29.25" customHeight="1">
      <c r="A70" s="434"/>
      <c r="B70" s="454"/>
      <c r="C70" s="306"/>
      <c r="D70" s="221" t="s">
        <v>275</v>
      </c>
      <c r="E70" s="309" t="s">
        <v>112</v>
      </c>
      <c r="F70" s="292">
        <v>58</v>
      </c>
      <c r="G70" s="125">
        <v>0</v>
      </c>
      <c r="H70" s="125">
        <v>0</v>
      </c>
      <c r="I70" s="125">
        <v>0</v>
      </c>
      <c r="J70" s="126">
        <v>0</v>
      </c>
      <c r="K70" s="297"/>
    </row>
    <row r="71" spans="1:11" ht="32.25" customHeight="1">
      <c r="A71" s="434"/>
      <c r="B71" s="454"/>
      <c r="C71" s="306"/>
      <c r="D71" s="221" t="s">
        <v>276</v>
      </c>
      <c r="E71" s="309" t="s">
        <v>113</v>
      </c>
      <c r="F71" s="292">
        <v>59</v>
      </c>
      <c r="G71" s="125">
        <v>100</v>
      </c>
      <c r="H71" s="125">
        <v>100</v>
      </c>
      <c r="I71" s="125">
        <v>100</v>
      </c>
      <c r="J71" s="126">
        <v>100</v>
      </c>
      <c r="K71" s="297">
        <f aca="true" t="shared" si="3" ref="K71:K87">J71/I71*100</f>
        <v>100</v>
      </c>
    </row>
    <row r="72" spans="1:11" ht="32.25" customHeight="1">
      <c r="A72" s="434"/>
      <c r="B72" s="454"/>
      <c r="C72" s="306"/>
      <c r="D72" s="221" t="s">
        <v>277</v>
      </c>
      <c r="E72" s="309" t="s">
        <v>114</v>
      </c>
      <c r="F72" s="292">
        <v>60</v>
      </c>
      <c r="G72" s="125">
        <v>1300</v>
      </c>
      <c r="H72" s="125">
        <v>1300</v>
      </c>
      <c r="I72" s="125">
        <v>1300</v>
      </c>
      <c r="J72" s="126">
        <v>1300</v>
      </c>
      <c r="K72" s="297">
        <f t="shared" si="3"/>
        <v>100</v>
      </c>
    </row>
    <row r="73" spans="1:11" ht="21" customHeight="1">
      <c r="A73" s="434"/>
      <c r="B73" s="454"/>
      <c r="C73" s="306"/>
      <c r="D73" s="221" t="s">
        <v>278</v>
      </c>
      <c r="E73" s="309" t="s">
        <v>115</v>
      </c>
      <c r="F73" s="292">
        <v>61</v>
      </c>
      <c r="G73" s="125">
        <v>100</v>
      </c>
      <c r="H73" s="125">
        <v>100</v>
      </c>
      <c r="I73" s="125">
        <v>100</v>
      </c>
      <c r="J73" s="126">
        <v>100</v>
      </c>
      <c r="K73" s="297">
        <f t="shared" si="3"/>
        <v>100</v>
      </c>
    </row>
    <row r="74" spans="1:11" ht="27.75" customHeight="1">
      <c r="A74" s="434"/>
      <c r="B74" s="454"/>
      <c r="C74" s="306" t="s">
        <v>39</v>
      </c>
      <c r="D74" s="349" t="s">
        <v>170</v>
      </c>
      <c r="E74" s="349"/>
      <c r="F74" s="292">
        <v>62</v>
      </c>
      <c r="G74" s="125">
        <v>15200</v>
      </c>
      <c r="H74" s="125">
        <v>15200</v>
      </c>
      <c r="I74" s="125">
        <v>16500</v>
      </c>
      <c r="J74" s="126">
        <v>17500</v>
      </c>
      <c r="K74" s="297">
        <f t="shared" si="3"/>
        <v>106.06060606060606</v>
      </c>
    </row>
    <row r="75" spans="1:11" ht="29.25" customHeight="1">
      <c r="A75" s="434"/>
      <c r="B75" s="454"/>
      <c r="C75" s="306" t="s">
        <v>45</v>
      </c>
      <c r="D75" s="349" t="s">
        <v>171</v>
      </c>
      <c r="E75" s="349"/>
      <c r="F75" s="292">
        <v>63</v>
      </c>
      <c r="G75" s="125">
        <v>9500</v>
      </c>
      <c r="H75" s="125">
        <v>9500</v>
      </c>
      <c r="I75" s="125">
        <v>9000</v>
      </c>
      <c r="J75" s="126">
        <v>9500</v>
      </c>
      <c r="K75" s="297">
        <f t="shared" si="3"/>
        <v>105.55555555555556</v>
      </c>
    </row>
    <row r="76" spans="1:11" ht="27" customHeight="1">
      <c r="A76" s="434"/>
      <c r="B76" s="454"/>
      <c r="C76" s="306"/>
      <c r="D76" s="349" t="s">
        <v>355</v>
      </c>
      <c r="E76" s="349"/>
      <c r="F76" s="292">
        <v>64</v>
      </c>
      <c r="G76" s="217">
        <f>G77+G78</f>
        <v>3800</v>
      </c>
      <c r="H76" s="217">
        <f>H77+H78</f>
        <v>3800</v>
      </c>
      <c r="I76" s="217">
        <f>I77+I78</f>
        <v>3800</v>
      </c>
      <c r="J76" s="217">
        <f>J77+J78</f>
        <v>4200</v>
      </c>
      <c r="K76" s="297">
        <f t="shared" si="3"/>
        <v>110.5263157894737</v>
      </c>
    </row>
    <row r="77" spans="1:11" ht="17.25" customHeight="1">
      <c r="A77" s="434"/>
      <c r="B77" s="454"/>
      <c r="C77" s="306"/>
      <c r="D77" s="429" t="s">
        <v>102</v>
      </c>
      <c r="E77" s="429"/>
      <c r="F77" s="292">
        <v>65</v>
      </c>
      <c r="G77" s="125">
        <v>3200</v>
      </c>
      <c r="H77" s="125">
        <v>3200</v>
      </c>
      <c r="I77" s="125">
        <v>3200</v>
      </c>
      <c r="J77" s="126">
        <v>3600</v>
      </c>
      <c r="K77" s="297">
        <f t="shared" si="3"/>
        <v>112.5</v>
      </c>
    </row>
    <row r="78" spans="1:11" ht="18.75" customHeight="1">
      <c r="A78" s="434"/>
      <c r="B78" s="454"/>
      <c r="C78" s="306"/>
      <c r="D78" s="429" t="s">
        <v>103</v>
      </c>
      <c r="E78" s="429"/>
      <c r="F78" s="292">
        <v>66</v>
      </c>
      <c r="G78" s="125">
        <v>600</v>
      </c>
      <c r="H78" s="125">
        <v>600</v>
      </c>
      <c r="I78" s="125">
        <v>600</v>
      </c>
      <c r="J78" s="126">
        <v>600</v>
      </c>
      <c r="K78" s="297">
        <f t="shared" si="3"/>
        <v>100</v>
      </c>
    </row>
    <row r="79" spans="1:11" ht="29.25" customHeight="1">
      <c r="A79" s="434"/>
      <c r="B79" s="454"/>
      <c r="C79" s="306" t="s">
        <v>46</v>
      </c>
      <c r="D79" s="349" t="s">
        <v>172</v>
      </c>
      <c r="E79" s="349"/>
      <c r="F79" s="292">
        <v>67</v>
      </c>
      <c r="G79" s="125">
        <v>5600</v>
      </c>
      <c r="H79" s="125">
        <v>5600</v>
      </c>
      <c r="I79" s="125">
        <v>5300</v>
      </c>
      <c r="J79" s="126">
        <v>5700</v>
      </c>
      <c r="K79" s="297">
        <f t="shared" si="3"/>
        <v>107.54716981132076</v>
      </c>
    </row>
    <row r="80" spans="1:11" ht="29.25" customHeight="1">
      <c r="A80" s="434"/>
      <c r="B80" s="454"/>
      <c r="C80" s="306" t="s">
        <v>48</v>
      </c>
      <c r="D80" s="349" t="s">
        <v>173</v>
      </c>
      <c r="E80" s="349"/>
      <c r="F80" s="292">
        <v>68</v>
      </c>
      <c r="G80" s="125">
        <v>1850</v>
      </c>
      <c r="H80" s="125">
        <v>1850</v>
      </c>
      <c r="I80" s="125">
        <v>1800</v>
      </c>
      <c r="J80" s="126">
        <v>1900</v>
      </c>
      <c r="K80" s="297">
        <f t="shared" si="3"/>
        <v>105.55555555555556</v>
      </c>
    </row>
    <row r="81" spans="1:11" ht="55.5" customHeight="1">
      <c r="A81" s="434"/>
      <c r="B81" s="454"/>
      <c r="C81" s="306" t="s">
        <v>49</v>
      </c>
      <c r="D81" s="349" t="s">
        <v>356</v>
      </c>
      <c r="E81" s="349"/>
      <c r="F81" s="292">
        <v>69</v>
      </c>
      <c r="G81" s="217">
        <f>G82+G83+G84+G85+G87+G88+G89</f>
        <v>57490</v>
      </c>
      <c r="H81" s="217">
        <f>H82+H83+H84+H85+H87+H88+H89</f>
        <v>57490</v>
      </c>
      <c r="I81" s="217">
        <f>I82+I83+I84+I85+I87+I88+I89</f>
        <v>47890</v>
      </c>
      <c r="J81" s="217">
        <f>J82+J83+J84+J85+J87+J88+J89</f>
        <v>51970</v>
      </c>
      <c r="K81" s="297">
        <f t="shared" si="3"/>
        <v>108.51952390895802</v>
      </c>
    </row>
    <row r="82" spans="1:11" ht="12.75">
      <c r="A82" s="434"/>
      <c r="B82" s="454"/>
      <c r="C82" s="306"/>
      <c r="D82" s="221" t="s">
        <v>174</v>
      </c>
      <c r="E82" s="221" t="s">
        <v>98</v>
      </c>
      <c r="F82" s="292">
        <v>70</v>
      </c>
      <c r="G82" s="125">
        <v>19000</v>
      </c>
      <c r="H82" s="125">
        <v>19000</v>
      </c>
      <c r="I82" s="125">
        <v>9250</v>
      </c>
      <c r="J82" s="126">
        <v>9500</v>
      </c>
      <c r="K82" s="297">
        <f t="shared" si="3"/>
        <v>102.7027027027027</v>
      </c>
    </row>
    <row r="83" spans="1:11" ht="27.75" customHeight="1">
      <c r="A83" s="434"/>
      <c r="B83" s="454"/>
      <c r="C83" s="306"/>
      <c r="D83" s="221" t="s">
        <v>175</v>
      </c>
      <c r="E83" s="221" t="s">
        <v>289</v>
      </c>
      <c r="F83" s="292">
        <v>71</v>
      </c>
      <c r="G83" s="125">
        <v>1700</v>
      </c>
      <c r="H83" s="125">
        <v>1700</v>
      </c>
      <c r="I83" s="125">
        <v>1850</v>
      </c>
      <c r="J83" s="126">
        <v>2000</v>
      </c>
      <c r="K83" s="297">
        <f t="shared" si="3"/>
        <v>108.10810810810811</v>
      </c>
    </row>
    <row r="84" spans="1:11" ht="25.5">
      <c r="A84" s="434"/>
      <c r="B84" s="454"/>
      <c r="C84" s="306"/>
      <c r="D84" s="221" t="s">
        <v>176</v>
      </c>
      <c r="E84" s="221" t="s">
        <v>100</v>
      </c>
      <c r="F84" s="292">
        <v>72</v>
      </c>
      <c r="G84" s="125">
        <v>750</v>
      </c>
      <c r="H84" s="125">
        <v>750</v>
      </c>
      <c r="I84" s="125">
        <v>750</v>
      </c>
      <c r="J84" s="126">
        <v>1000</v>
      </c>
      <c r="K84" s="297">
        <f t="shared" si="3"/>
        <v>133.33333333333331</v>
      </c>
    </row>
    <row r="85" spans="1:11" ht="38.25">
      <c r="A85" s="434"/>
      <c r="B85" s="454"/>
      <c r="C85" s="306"/>
      <c r="D85" s="221" t="s">
        <v>177</v>
      </c>
      <c r="E85" s="221" t="s">
        <v>101</v>
      </c>
      <c r="F85" s="292">
        <v>73</v>
      </c>
      <c r="G85" s="125">
        <v>40</v>
      </c>
      <c r="H85" s="125">
        <v>40</v>
      </c>
      <c r="I85" s="125">
        <v>40</v>
      </c>
      <c r="J85" s="126">
        <v>470</v>
      </c>
      <c r="K85" s="297">
        <f t="shared" si="3"/>
        <v>1175</v>
      </c>
    </row>
    <row r="86" spans="1:11" ht="25.5">
      <c r="A86" s="434"/>
      <c r="B86" s="454"/>
      <c r="C86" s="306"/>
      <c r="D86" s="221"/>
      <c r="E86" s="221" t="s">
        <v>466</v>
      </c>
      <c r="F86" s="292">
        <v>74</v>
      </c>
      <c r="G86" s="125">
        <v>0</v>
      </c>
      <c r="H86" s="125">
        <v>0</v>
      </c>
      <c r="I86" s="125">
        <v>0</v>
      </c>
      <c r="J86" s="126">
        <v>400</v>
      </c>
      <c r="K86" s="297" t="e">
        <f t="shared" si="3"/>
        <v>#DIV/0!</v>
      </c>
    </row>
    <row r="87" spans="1:11" ht="25.5">
      <c r="A87" s="434"/>
      <c r="B87" s="454"/>
      <c r="C87" s="306"/>
      <c r="D87" s="221" t="s">
        <v>178</v>
      </c>
      <c r="E87" s="221" t="s">
        <v>181</v>
      </c>
      <c r="F87" s="292">
        <v>75</v>
      </c>
      <c r="G87" s="125">
        <v>35000</v>
      </c>
      <c r="H87" s="125">
        <v>35000</v>
      </c>
      <c r="I87" s="125">
        <v>35000</v>
      </c>
      <c r="J87" s="126">
        <v>38000</v>
      </c>
      <c r="K87" s="297">
        <f t="shared" si="3"/>
        <v>108.57142857142857</v>
      </c>
    </row>
    <row r="88" spans="1:11" ht="38.25">
      <c r="A88" s="434"/>
      <c r="B88" s="454"/>
      <c r="C88" s="306"/>
      <c r="D88" s="221" t="s">
        <v>179</v>
      </c>
      <c r="E88" s="221" t="s">
        <v>182</v>
      </c>
      <c r="F88" s="292">
        <v>76</v>
      </c>
      <c r="G88" s="125">
        <v>0</v>
      </c>
      <c r="H88" s="125">
        <v>0</v>
      </c>
      <c r="I88" s="125">
        <v>0</v>
      </c>
      <c r="J88" s="126">
        <v>0</v>
      </c>
      <c r="K88" s="297"/>
    </row>
    <row r="89" spans="1:11" ht="25.5">
      <c r="A89" s="434"/>
      <c r="B89" s="454"/>
      <c r="C89" s="306"/>
      <c r="D89" s="221" t="s">
        <v>180</v>
      </c>
      <c r="E89" s="221" t="s">
        <v>183</v>
      </c>
      <c r="F89" s="292">
        <v>77</v>
      </c>
      <c r="G89" s="125">
        <v>1000</v>
      </c>
      <c r="H89" s="125">
        <v>1000</v>
      </c>
      <c r="I89" s="125">
        <v>1000</v>
      </c>
      <c r="J89" s="126">
        <v>1000</v>
      </c>
      <c r="K89" s="297">
        <f aca="true" t="shared" si="4" ref="K89:K99">J89/I89*100</f>
        <v>100</v>
      </c>
    </row>
    <row r="90" spans="1:11" ht="13.5" customHeight="1">
      <c r="A90" s="434"/>
      <c r="B90" s="454"/>
      <c r="C90" s="306" t="s">
        <v>99</v>
      </c>
      <c r="D90" s="349" t="s">
        <v>53</v>
      </c>
      <c r="E90" s="349"/>
      <c r="F90" s="292">
        <v>78</v>
      </c>
      <c r="G90" s="125">
        <v>125730</v>
      </c>
      <c r="H90" s="125">
        <v>125730</v>
      </c>
      <c r="I90" s="125">
        <v>160000</v>
      </c>
      <c r="J90" s="126">
        <v>130000</v>
      </c>
      <c r="K90" s="297">
        <f t="shared" si="4"/>
        <v>81.25</v>
      </c>
    </row>
    <row r="91" spans="1:11" ht="51" customHeight="1">
      <c r="A91" s="434"/>
      <c r="B91" s="454"/>
      <c r="C91" s="230" t="s">
        <v>357</v>
      </c>
      <c r="D91" s="230"/>
      <c r="E91" s="230"/>
      <c r="F91" s="292">
        <v>79</v>
      </c>
      <c r="G91" s="217">
        <f>G92+G93+G94+G95+G96+G97</f>
        <v>32595</v>
      </c>
      <c r="H91" s="217">
        <f>H92+H93+H94+H95+H96+H97</f>
        <v>25000</v>
      </c>
      <c r="I91" s="217">
        <f>I92+I93+I94+I95+I96+I97</f>
        <v>30585</v>
      </c>
      <c r="J91" s="217">
        <f>J92+J93+J94+J95+J96+J97</f>
        <v>33050</v>
      </c>
      <c r="K91" s="297">
        <f t="shared" si="4"/>
        <v>108.05950629393493</v>
      </c>
    </row>
    <row r="92" spans="1:11" ht="31.5" customHeight="1">
      <c r="A92" s="434"/>
      <c r="B92" s="454"/>
      <c r="C92" s="299" t="s">
        <v>32</v>
      </c>
      <c r="D92" s="432" t="s">
        <v>116</v>
      </c>
      <c r="E92" s="430"/>
      <c r="F92" s="292">
        <v>80</v>
      </c>
      <c r="G92" s="125">
        <v>1000</v>
      </c>
      <c r="H92" s="125">
        <v>1000</v>
      </c>
      <c r="I92" s="125">
        <v>1800</v>
      </c>
      <c r="J92" s="126">
        <v>2150</v>
      </c>
      <c r="K92" s="297">
        <f t="shared" si="4"/>
        <v>119.44444444444444</v>
      </c>
    </row>
    <row r="93" spans="1:11" ht="34.5" customHeight="1">
      <c r="A93" s="434"/>
      <c r="B93" s="454"/>
      <c r="C93" s="299" t="s">
        <v>33</v>
      </c>
      <c r="D93" s="350" t="s">
        <v>117</v>
      </c>
      <c r="E93" s="430"/>
      <c r="F93" s="292">
        <v>81</v>
      </c>
      <c r="G93" s="125">
        <v>50</v>
      </c>
      <c r="H93" s="125">
        <v>50</v>
      </c>
      <c r="I93" s="125">
        <v>580</v>
      </c>
      <c r="J93" s="126">
        <v>600</v>
      </c>
      <c r="K93" s="297">
        <f t="shared" si="4"/>
        <v>103.44827586206897</v>
      </c>
    </row>
    <row r="94" spans="1:11" ht="15" customHeight="1">
      <c r="A94" s="434"/>
      <c r="B94" s="454"/>
      <c r="C94" s="296" t="s">
        <v>35</v>
      </c>
      <c r="D94" s="350" t="s">
        <v>118</v>
      </c>
      <c r="E94" s="430"/>
      <c r="F94" s="292">
        <v>82</v>
      </c>
      <c r="G94" s="125">
        <v>15</v>
      </c>
      <c r="H94" s="125">
        <v>15</v>
      </c>
      <c r="I94" s="125">
        <v>55</v>
      </c>
      <c r="J94" s="126">
        <v>150</v>
      </c>
      <c r="K94" s="297">
        <f t="shared" si="4"/>
        <v>272.7272727272727</v>
      </c>
    </row>
    <row r="95" spans="1:11" ht="15" customHeight="1">
      <c r="A95" s="434"/>
      <c r="B95" s="454"/>
      <c r="C95" s="296" t="s">
        <v>38</v>
      </c>
      <c r="D95" s="350" t="s">
        <v>119</v>
      </c>
      <c r="E95" s="430"/>
      <c r="F95" s="292">
        <v>83</v>
      </c>
      <c r="G95" s="125">
        <v>30</v>
      </c>
      <c r="H95" s="125">
        <v>30</v>
      </c>
      <c r="I95" s="125">
        <v>150</v>
      </c>
      <c r="J95" s="126">
        <v>150</v>
      </c>
      <c r="K95" s="297">
        <f t="shared" si="4"/>
        <v>100</v>
      </c>
    </row>
    <row r="96" spans="1:11" ht="15" customHeight="1">
      <c r="A96" s="434"/>
      <c r="B96" s="454"/>
      <c r="C96" s="296" t="s">
        <v>39</v>
      </c>
      <c r="D96" s="350" t="s">
        <v>120</v>
      </c>
      <c r="E96" s="430"/>
      <c r="F96" s="292">
        <v>84</v>
      </c>
      <c r="G96" s="125">
        <v>15500</v>
      </c>
      <c r="H96" s="125">
        <v>11905</v>
      </c>
      <c r="I96" s="125">
        <v>10000</v>
      </c>
      <c r="J96" s="126">
        <v>10000</v>
      </c>
      <c r="K96" s="297">
        <f t="shared" si="4"/>
        <v>100</v>
      </c>
    </row>
    <row r="97" spans="1:11" ht="15" customHeight="1">
      <c r="A97" s="434"/>
      <c r="B97" s="454"/>
      <c r="C97" s="296" t="s">
        <v>45</v>
      </c>
      <c r="D97" s="350" t="s">
        <v>467</v>
      </c>
      <c r="E97" s="457"/>
      <c r="F97" s="292">
        <v>85</v>
      </c>
      <c r="G97" s="125">
        <v>16000</v>
      </c>
      <c r="H97" s="125">
        <v>12000</v>
      </c>
      <c r="I97" s="125">
        <v>18000</v>
      </c>
      <c r="J97" s="126">
        <v>20000</v>
      </c>
      <c r="K97" s="297">
        <f t="shared" si="4"/>
        <v>111.11111111111111</v>
      </c>
    </row>
    <row r="98" spans="1:11" ht="28.5" customHeight="1">
      <c r="A98" s="434"/>
      <c r="B98" s="454"/>
      <c r="C98" s="233" t="s">
        <v>358</v>
      </c>
      <c r="D98" s="431"/>
      <c r="E98" s="234"/>
      <c r="F98" s="292">
        <v>86</v>
      </c>
      <c r="G98" s="217">
        <f>G99+G114+G118+G127</f>
        <v>715250</v>
      </c>
      <c r="H98" s="217">
        <f>H99+H114+H118+H127</f>
        <v>715250</v>
      </c>
      <c r="I98" s="217">
        <f>I99+I114+I118+I127</f>
        <v>714589</v>
      </c>
      <c r="J98" s="217">
        <f>J99+J114+J118+J127</f>
        <v>764731.9</v>
      </c>
      <c r="K98" s="297">
        <f t="shared" si="4"/>
        <v>107.01702657051817</v>
      </c>
    </row>
    <row r="99" spans="1:11" ht="28.5" customHeight="1">
      <c r="A99" s="434"/>
      <c r="B99" s="454"/>
      <c r="C99" s="305" t="s">
        <v>359</v>
      </c>
      <c r="D99" s="431" t="s">
        <v>360</v>
      </c>
      <c r="E99" s="452"/>
      <c r="F99" s="292">
        <v>87</v>
      </c>
      <c r="G99" s="217">
        <f>G100+G106</f>
        <v>560000</v>
      </c>
      <c r="H99" s="217">
        <f>H100+H106</f>
        <v>560000</v>
      </c>
      <c r="I99" s="217">
        <f>I100+I106</f>
        <v>563339</v>
      </c>
      <c r="J99" s="217">
        <f>J100+J106</f>
        <v>615313.9</v>
      </c>
      <c r="K99" s="297">
        <f t="shared" si="4"/>
        <v>109.22622080132922</v>
      </c>
    </row>
    <row r="100" spans="1:16" ht="28.5" customHeight="1">
      <c r="A100" s="434"/>
      <c r="B100" s="454"/>
      <c r="C100" s="299" t="s">
        <v>184</v>
      </c>
      <c r="D100" s="349" t="s">
        <v>256</v>
      </c>
      <c r="E100" s="349"/>
      <c r="F100" s="292">
        <v>88</v>
      </c>
      <c r="G100" s="217">
        <f>G101+G102+G103+G104+G105</f>
        <v>499857.8</v>
      </c>
      <c r="H100" s="217">
        <f>H101+H102+H103+H104+H105</f>
        <v>498000</v>
      </c>
      <c r="I100" s="217">
        <f>I101+I102+I103+I104+I105</f>
        <v>499802</v>
      </c>
      <c r="J100" s="217">
        <f>J101+J102+J103+J104+J105</f>
        <v>545410</v>
      </c>
      <c r="K100" s="297">
        <f aca="true" t="shared" si="5" ref="K100:K107">J100/I100*100</f>
        <v>109.1252135845795</v>
      </c>
      <c r="O100" s="133"/>
      <c r="P100" s="133"/>
    </row>
    <row r="101" spans="1:16" ht="15" customHeight="1">
      <c r="A101" s="434"/>
      <c r="B101" s="454"/>
      <c r="C101" s="228"/>
      <c r="D101" s="349" t="s">
        <v>200</v>
      </c>
      <c r="E101" s="349"/>
      <c r="F101" s="292">
        <v>89</v>
      </c>
      <c r="G101" s="125">
        <v>305000</v>
      </c>
      <c r="H101" s="125">
        <v>305000</v>
      </c>
      <c r="I101" s="125">
        <v>304950</v>
      </c>
      <c r="J101" s="126">
        <v>311660</v>
      </c>
      <c r="K101" s="297">
        <f t="shared" si="5"/>
        <v>102.20036071487128</v>
      </c>
      <c r="O101" s="133"/>
      <c r="P101" s="133"/>
    </row>
    <row r="102" spans="1:16" ht="39" customHeight="1">
      <c r="A102" s="434"/>
      <c r="B102" s="454"/>
      <c r="C102" s="228"/>
      <c r="D102" s="231" t="s">
        <v>205</v>
      </c>
      <c r="E102" s="232"/>
      <c r="F102" s="292">
        <v>90</v>
      </c>
      <c r="G102" s="125">
        <v>88843.6</v>
      </c>
      <c r="H102" s="125">
        <v>88843.6</v>
      </c>
      <c r="I102" s="125">
        <v>88840</v>
      </c>
      <c r="J102" s="126">
        <v>90795</v>
      </c>
      <c r="K102" s="297">
        <f t="shared" si="5"/>
        <v>102.20058532192706</v>
      </c>
      <c r="O102" s="133"/>
      <c r="P102" s="133"/>
    </row>
    <row r="103" spans="1:16" ht="18.75" customHeight="1">
      <c r="A103" s="434"/>
      <c r="B103" s="454"/>
      <c r="C103" s="228"/>
      <c r="D103" s="349" t="s">
        <v>201</v>
      </c>
      <c r="E103" s="349"/>
      <c r="F103" s="292">
        <v>91</v>
      </c>
      <c r="G103" s="125">
        <v>27850.4</v>
      </c>
      <c r="H103" s="125">
        <v>27850.4</v>
      </c>
      <c r="I103" s="125">
        <v>27850</v>
      </c>
      <c r="J103" s="126">
        <v>28465</v>
      </c>
      <c r="K103" s="297">
        <f t="shared" si="5"/>
        <v>102.20825852782764</v>
      </c>
      <c r="O103" s="133"/>
      <c r="P103" s="133"/>
    </row>
    <row r="104" spans="1:16" ht="39" customHeight="1">
      <c r="A104" s="434"/>
      <c r="B104" s="454"/>
      <c r="C104" s="296"/>
      <c r="D104" s="231" t="s">
        <v>452</v>
      </c>
      <c r="E104" s="232"/>
      <c r="F104" s="292">
        <v>92</v>
      </c>
      <c r="G104" s="125">
        <v>78163.8</v>
      </c>
      <c r="H104" s="125">
        <v>76306</v>
      </c>
      <c r="I104" s="125">
        <v>78162</v>
      </c>
      <c r="J104" s="126">
        <v>79882</v>
      </c>
      <c r="K104" s="297">
        <f t="shared" si="5"/>
        <v>102.20055781581843</v>
      </c>
      <c r="O104" s="133"/>
      <c r="P104" s="133"/>
    </row>
    <row r="105" spans="1:16" ht="40.5" customHeight="1">
      <c r="A105" s="434"/>
      <c r="B105" s="454"/>
      <c r="C105" s="296"/>
      <c r="D105" s="231" t="s">
        <v>453</v>
      </c>
      <c r="E105" s="232"/>
      <c r="F105" s="292">
        <v>93</v>
      </c>
      <c r="G105" s="125">
        <v>0</v>
      </c>
      <c r="H105" s="125">
        <v>0</v>
      </c>
      <c r="I105" s="125">
        <v>0</v>
      </c>
      <c r="J105" s="126">
        <v>34608</v>
      </c>
      <c r="K105" s="297"/>
      <c r="O105" s="133"/>
      <c r="P105" s="133"/>
    </row>
    <row r="106" spans="1:11" ht="35.25" customHeight="1">
      <c r="A106" s="434"/>
      <c r="B106" s="454"/>
      <c r="C106" s="296" t="s">
        <v>185</v>
      </c>
      <c r="D106" s="349" t="s">
        <v>257</v>
      </c>
      <c r="E106" s="349"/>
      <c r="F106" s="292">
        <v>94</v>
      </c>
      <c r="G106" s="217">
        <f>G107+G110+G111+G112+G113</f>
        <v>60142.2</v>
      </c>
      <c r="H106" s="217">
        <f>H107+H110+H111+H112+H113</f>
        <v>62000</v>
      </c>
      <c r="I106" s="217">
        <f>I107+I110+I111+I112+I113</f>
        <v>63537</v>
      </c>
      <c r="J106" s="217">
        <f>J107+J110+J111+J112+J113</f>
        <v>69903.9</v>
      </c>
      <c r="K106" s="297">
        <f t="shared" si="5"/>
        <v>110.02077529628404</v>
      </c>
    </row>
    <row r="107" spans="1:11" ht="57.75" customHeight="1">
      <c r="A107" s="434"/>
      <c r="B107" s="454"/>
      <c r="C107" s="296"/>
      <c r="D107" s="349" t="s">
        <v>104</v>
      </c>
      <c r="E107" s="349"/>
      <c r="F107" s="292">
        <v>95</v>
      </c>
      <c r="G107" s="125">
        <v>8434</v>
      </c>
      <c r="H107" s="125">
        <v>10291.8</v>
      </c>
      <c r="I107" s="125">
        <v>9600</v>
      </c>
      <c r="J107" s="126">
        <v>10000</v>
      </c>
      <c r="K107" s="297">
        <f t="shared" si="5"/>
        <v>104.16666666666667</v>
      </c>
    </row>
    <row r="108" spans="1:11" ht="50.25" customHeight="1">
      <c r="A108" s="434"/>
      <c r="B108" s="454"/>
      <c r="C108" s="296"/>
      <c r="D108" s="221"/>
      <c r="E108" s="221" t="s">
        <v>279</v>
      </c>
      <c r="F108" s="292">
        <v>96</v>
      </c>
      <c r="G108" s="125">
        <v>0</v>
      </c>
      <c r="H108" s="125">
        <v>0</v>
      </c>
      <c r="I108" s="125">
        <v>0</v>
      </c>
      <c r="J108" s="126">
        <v>0</v>
      </c>
      <c r="K108" s="297"/>
    </row>
    <row r="109" spans="1:11" ht="60" customHeight="1">
      <c r="A109" s="434"/>
      <c r="B109" s="454"/>
      <c r="C109" s="296"/>
      <c r="D109" s="221"/>
      <c r="E109" s="221" t="s">
        <v>280</v>
      </c>
      <c r="F109" s="292">
        <v>97</v>
      </c>
      <c r="G109" s="125">
        <v>5400</v>
      </c>
      <c r="H109" s="125">
        <v>5400</v>
      </c>
      <c r="I109" s="125">
        <v>5390</v>
      </c>
      <c r="J109" s="126">
        <v>6000</v>
      </c>
      <c r="K109" s="297">
        <f>J109/I109*100</f>
        <v>111.31725417439704</v>
      </c>
    </row>
    <row r="110" spans="1:11" ht="21.75" customHeight="1">
      <c r="A110" s="434"/>
      <c r="B110" s="454"/>
      <c r="C110" s="296"/>
      <c r="D110" s="349" t="s">
        <v>105</v>
      </c>
      <c r="E110" s="349"/>
      <c r="F110" s="292">
        <v>98</v>
      </c>
      <c r="G110" s="125">
        <v>38000</v>
      </c>
      <c r="H110" s="125">
        <v>38000</v>
      </c>
      <c r="I110" s="125">
        <v>37950</v>
      </c>
      <c r="J110" s="126">
        <v>38500</v>
      </c>
      <c r="K110" s="297">
        <f>J110/I110*100</f>
        <v>101.44927536231884</v>
      </c>
    </row>
    <row r="111" spans="1:11" ht="19.5" customHeight="1">
      <c r="A111" s="434"/>
      <c r="B111" s="454"/>
      <c r="C111" s="296"/>
      <c r="D111" s="349" t="s">
        <v>106</v>
      </c>
      <c r="E111" s="349"/>
      <c r="F111" s="292">
        <v>99</v>
      </c>
      <c r="G111" s="125">
        <v>0</v>
      </c>
      <c r="H111" s="125">
        <v>0</v>
      </c>
      <c r="I111" s="125">
        <v>0</v>
      </c>
      <c r="J111" s="126">
        <v>0</v>
      </c>
      <c r="K111" s="297"/>
    </row>
    <row r="112" spans="1:11" ht="32.25" customHeight="1">
      <c r="A112" s="434"/>
      <c r="B112" s="454"/>
      <c r="C112" s="296"/>
      <c r="D112" s="349" t="s">
        <v>197</v>
      </c>
      <c r="E112" s="349"/>
      <c r="F112" s="292">
        <v>100</v>
      </c>
      <c r="G112" s="125">
        <v>7738.2</v>
      </c>
      <c r="H112" s="125">
        <v>7738.2</v>
      </c>
      <c r="I112" s="125">
        <v>7487</v>
      </c>
      <c r="J112" s="126">
        <v>11903.9</v>
      </c>
      <c r="K112" s="297">
        <f>J112/I112*100</f>
        <v>158.9942567116335</v>
      </c>
    </row>
    <row r="113" spans="1:11" ht="20.25" customHeight="1">
      <c r="A113" s="434"/>
      <c r="B113" s="454"/>
      <c r="C113" s="296"/>
      <c r="D113" s="349" t="s">
        <v>198</v>
      </c>
      <c r="E113" s="349"/>
      <c r="F113" s="292">
        <v>101</v>
      </c>
      <c r="G113" s="125">
        <v>5970</v>
      </c>
      <c r="H113" s="125">
        <v>5970</v>
      </c>
      <c r="I113" s="125">
        <v>8500</v>
      </c>
      <c r="J113" s="126">
        <v>9500</v>
      </c>
      <c r="K113" s="297">
        <f>J113/I113*100</f>
        <v>111.76470588235294</v>
      </c>
    </row>
    <row r="114" spans="1:11" ht="31.5" customHeight="1">
      <c r="A114" s="434"/>
      <c r="B114" s="454"/>
      <c r="C114" s="296" t="s">
        <v>186</v>
      </c>
      <c r="D114" s="349" t="s">
        <v>258</v>
      </c>
      <c r="E114" s="349"/>
      <c r="F114" s="292">
        <v>102</v>
      </c>
      <c r="G114" s="217">
        <f>G115+G116+G117</f>
        <v>7000</v>
      </c>
      <c r="H114" s="217">
        <f>H115+H116+H117</f>
        <v>7000</v>
      </c>
      <c r="I114" s="217">
        <f>I115+I116+I117</f>
        <v>7000</v>
      </c>
      <c r="J114" s="217">
        <f>J115+J116+J117</f>
        <v>7000</v>
      </c>
      <c r="K114" s="297">
        <f>J114/I114*100</f>
        <v>100</v>
      </c>
    </row>
    <row r="115" spans="1:11" ht="33" customHeight="1">
      <c r="A115" s="434"/>
      <c r="B115" s="454"/>
      <c r="C115" s="296"/>
      <c r="D115" s="349" t="s">
        <v>107</v>
      </c>
      <c r="E115" s="349"/>
      <c r="F115" s="292">
        <v>103</v>
      </c>
      <c r="G115" s="125">
        <v>6000</v>
      </c>
      <c r="H115" s="125">
        <v>6000</v>
      </c>
      <c r="I115" s="125">
        <v>6000</v>
      </c>
      <c r="J115" s="126">
        <v>6000</v>
      </c>
      <c r="K115" s="297">
        <f>J115/I115*100</f>
        <v>100</v>
      </c>
    </row>
    <row r="116" spans="1:11" ht="35.25" customHeight="1">
      <c r="A116" s="434"/>
      <c r="B116" s="454"/>
      <c r="C116" s="296"/>
      <c r="D116" s="349" t="s">
        <v>108</v>
      </c>
      <c r="E116" s="349"/>
      <c r="F116" s="292">
        <v>104</v>
      </c>
      <c r="G116" s="125">
        <v>1000</v>
      </c>
      <c r="H116" s="125">
        <v>1000</v>
      </c>
      <c r="I116" s="125">
        <v>1000</v>
      </c>
      <c r="J116" s="126">
        <v>1000</v>
      </c>
      <c r="K116" s="297">
        <f>J116/I116*100</f>
        <v>100</v>
      </c>
    </row>
    <row r="117" spans="1:11" ht="44.25" customHeight="1">
      <c r="A117" s="434"/>
      <c r="B117" s="454"/>
      <c r="C117" s="296"/>
      <c r="D117" s="349" t="s">
        <v>199</v>
      </c>
      <c r="E117" s="349"/>
      <c r="F117" s="292">
        <v>105</v>
      </c>
      <c r="G117" s="125">
        <v>0</v>
      </c>
      <c r="H117" s="125">
        <v>0</v>
      </c>
      <c r="I117" s="125">
        <v>0</v>
      </c>
      <c r="J117" s="126">
        <v>0</v>
      </c>
      <c r="K117" s="297"/>
    </row>
    <row r="118" spans="1:11" ht="67.5" customHeight="1">
      <c r="A118" s="434"/>
      <c r="B118" s="454"/>
      <c r="C118" s="299" t="s">
        <v>187</v>
      </c>
      <c r="D118" s="349" t="s">
        <v>361</v>
      </c>
      <c r="E118" s="349"/>
      <c r="F118" s="292">
        <v>106</v>
      </c>
      <c r="G118" s="217">
        <f>G119+G122+G125+G126</f>
        <v>750</v>
      </c>
      <c r="H118" s="217">
        <f>H119+H122+H125+H126</f>
        <v>750</v>
      </c>
      <c r="I118" s="217">
        <f>I119+I122+I125+I126</f>
        <v>750</v>
      </c>
      <c r="J118" s="217">
        <f>J119+J122+J125+J126</f>
        <v>818</v>
      </c>
      <c r="K118" s="297">
        <f aca="true" t="shared" si="6" ref="K118:K124">J118/I118*100</f>
        <v>109.06666666666666</v>
      </c>
    </row>
    <row r="119" spans="1:11" ht="19.5" customHeight="1">
      <c r="A119" s="434"/>
      <c r="B119" s="454"/>
      <c r="C119" s="228"/>
      <c r="D119" s="349" t="s">
        <v>264</v>
      </c>
      <c r="E119" s="349"/>
      <c r="F119" s="292">
        <v>107</v>
      </c>
      <c r="G119" s="125">
        <v>169</v>
      </c>
      <c r="H119" s="125">
        <v>169</v>
      </c>
      <c r="I119" s="125">
        <v>169</v>
      </c>
      <c r="J119" s="126">
        <v>189</v>
      </c>
      <c r="K119" s="297">
        <f t="shared" si="6"/>
        <v>111.83431952662721</v>
      </c>
    </row>
    <row r="120" spans="1:11" ht="19.5" customHeight="1">
      <c r="A120" s="434"/>
      <c r="B120" s="454"/>
      <c r="C120" s="228"/>
      <c r="D120" s="221"/>
      <c r="E120" s="310" t="s">
        <v>362</v>
      </c>
      <c r="F120" s="292">
        <v>108</v>
      </c>
      <c r="G120" s="125">
        <v>135.2</v>
      </c>
      <c r="H120" s="125">
        <v>135.2</v>
      </c>
      <c r="I120" s="125">
        <v>135.2</v>
      </c>
      <c r="J120" s="126">
        <v>151</v>
      </c>
      <c r="K120" s="297">
        <f t="shared" si="6"/>
        <v>111.6863905325444</v>
      </c>
    </row>
    <row r="121" spans="1:11" ht="19.5" customHeight="1">
      <c r="A121" s="434"/>
      <c r="B121" s="454"/>
      <c r="C121" s="228"/>
      <c r="D121" s="221"/>
      <c r="E121" s="310" t="s">
        <v>363</v>
      </c>
      <c r="F121" s="292">
        <v>109</v>
      </c>
      <c r="G121" s="125">
        <v>33.8</v>
      </c>
      <c r="H121" s="125">
        <v>33.8</v>
      </c>
      <c r="I121" s="125">
        <v>33.8</v>
      </c>
      <c r="J121" s="126">
        <v>38</v>
      </c>
      <c r="K121" s="297">
        <f t="shared" si="6"/>
        <v>112.4260355029586</v>
      </c>
    </row>
    <row r="122" spans="1:11" ht="33" customHeight="1">
      <c r="A122" s="434"/>
      <c r="B122" s="454"/>
      <c r="C122" s="228"/>
      <c r="D122" s="349" t="s">
        <v>263</v>
      </c>
      <c r="E122" s="349"/>
      <c r="F122" s="292">
        <v>110</v>
      </c>
      <c r="G122" s="125">
        <v>355.9</v>
      </c>
      <c r="H122" s="125">
        <v>355.9</v>
      </c>
      <c r="I122" s="125">
        <v>355.9</v>
      </c>
      <c r="J122" s="126">
        <v>403</v>
      </c>
      <c r="K122" s="297">
        <f t="shared" si="6"/>
        <v>113.23405450969375</v>
      </c>
    </row>
    <row r="123" spans="1:21" ht="20.25" customHeight="1">
      <c r="A123" s="434"/>
      <c r="B123" s="454"/>
      <c r="C123" s="228"/>
      <c r="D123" s="221"/>
      <c r="E123" s="310" t="s">
        <v>362</v>
      </c>
      <c r="F123" s="292">
        <v>111</v>
      </c>
      <c r="G123" s="125">
        <v>288.3</v>
      </c>
      <c r="H123" s="125">
        <v>288.3</v>
      </c>
      <c r="I123" s="125">
        <v>288.3</v>
      </c>
      <c r="J123" s="126">
        <v>327</v>
      </c>
      <c r="K123" s="297">
        <f t="shared" si="6"/>
        <v>113.42351716961498</v>
      </c>
      <c r="U123" s="133"/>
    </row>
    <row r="124" spans="1:21" ht="18" customHeight="1">
      <c r="A124" s="434"/>
      <c r="B124" s="454"/>
      <c r="C124" s="228"/>
      <c r="D124" s="221"/>
      <c r="E124" s="310" t="s">
        <v>363</v>
      </c>
      <c r="F124" s="292">
        <v>112</v>
      </c>
      <c r="G124" s="125">
        <v>67.6</v>
      </c>
      <c r="H124" s="125">
        <v>67.6</v>
      </c>
      <c r="I124" s="125">
        <v>67.6</v>
      </c>
      <c r="J124" s="126">
        <v>76</v>
      </c>
      <c r="K124" s="297">
        <f t="shared" si="6"/>
        <v>112.4260355029586</v>
      </c>
      <c r="U124" s="133"/>
    </row>
    <row r="125" spans="1:11" ht="18.75" customHeight="1">
      <c r="A125" s="434"/>
      <c r="B125" s="454"/>
      <c r="C125" s="228"/>
      <c r="D125" s="349" t="s">
        <v>261</v>
      </c>
      <c r="E125" s="349"/>
      <c r="F125" s="292">
        <v>113</v>
      </c>
      <c r="G125" s="125">
        <v>0</v>
      </c>
      <c r="H125" s="125">
        <v>0</v>
      </c>
      <c r="I125" s="125">
        <v>0</v>
      </c>
      <c r="J125" s="126">
        <v>0</v>
      </c>
      <c r="K125" s="297"/>
    </row>
    <row r="126" spans="1:11" ht="31.5" customHeight="1">
      <c r="A126" s="434"/>
      <c r="B126" s="454"/>
      <c r="C126" s="296"/>
      <c r="D126" s="349" t="s">
        <v>262</v>
      </c>
      <c r="E126" s="349"/>
      <c r="F126" s="292">
        <v>114</v>
      </c>
      <c r="G126" s="125">
        <v>225.1</v>
      </c>
      <c r="H126" s="125">
        <v>225.1</v>
      </c>
      <c r="I126" s="125">
        <v>225.1</v>
      </c>
      <c r="J126" s="126">
        <v>226</v>
      </c>
      <c r="K126" s="297">
        <f aca="true" t="shared" si="7" ref="K126:K138">J126/I126*100</f>
        <v>100.39982230119946</v>
      </c>
    </row>
    <row r="127" spans="1:11" ht="66.75" customHeight="1">
      <c r="A127" s="434"/>
      <c r="B127" s="454"/>
      <c r="C127" s="296" t="s">
        <v>188</v>
      </c>
      <c r="D127" s="349" t="s">
        <v>364</v>
      </c>
      <c r="E127" s="349"/>
      <c r="F127" s="292">
        <v>115</v>
      </c>
      <c r="G127" s="217">
        <f>G128+G129+G130+G131+G132+G133</f>
        <v>147500</v>
      </c>
      <c r="H127" s="217">
        <f>H128+H129+H130+H131+H132+H133</f>
        <v>147500</v>
      </c>
      <c r="I127" s="217">
        <f>I128+I129+I130+I131+I132+I133</f>
        <v>143500</v>
      </c>
      <c r="J127" s="217">
        <f>J128+J129+J130+J131+J132+J133</f>
        <v>141600</v>
      </c>
      <c r="K127" s="297">
        <f t="shared" si="7"/>
        <v>98.67595818815332</v>
      </c>
    </row>
    <row r="128" spans="1:11" ht="24" customHeight="1">
      <c r="A128" s="434"/>
      <c r="B128" s="454"/>
      <c r="C128" s="228"/>
      <c r="D128" s="349" t="s">
        <v>265</v>
      </c>
      <c r="E128" s="349"/>
      <c r="F128" s="292">
        <v>116</v>
      </c>
      <c r="G128" s="125">
        <v>106530</v>
      </c>
      <c r="H128" s="125">
        <v>106530</v>
      </c>
      <c r="I128" s="125">
        <v>104000</v>
      </c>
      <c r="J128" s="126">
        <v>98000</v>
      </c>
      <c r="K128" s="297">
        <f t="shared" si="7"/>
        <v>94.23076923076923</v>
      </c>
    </row>
    <row r="129" spans="1:11" ht="28.5" customHeight="1">
      <c r="A129" s="434"/>
      <c r="B129" s="454"/>
      <c r="C129" s="228"/>
      <c r="D129" s="349" t="s">
        <v>266</v>
      </c>
      <c r="E129" s="349"/>
      <c r="F129" s="292">
        <v>117</v>
      </c>
      <c r="G129" s="125">
        <v>2950</v>
      </c>
      <c r="H129" s="125">
        <v>2950</v>
      </c>
      <c r="I129" s="125">
        <v>2900</v>
      </c>
      <c r="J129" s="126">
        <v>3000</v>
      </c>
      <c r="K129" s="297">
        <f t="shared" si="7"/>
        <v>103.44827586206897</v>
      </c>
    </row>
    <row r="130" spans="1:11" ht="30" customHeight="1">
      <c r="A130" s="434"/>
      <c r="B130" s="454"/>
      <c r="C130" s="228"/>
      <c r="D130" s="349" t="s">
        <v>270</v>
      </c>
      <c r="E130" s="349"/>
      <c r="F130" s="292">
        <v>118</v>
      </c>
      <c r="G130" s="125">
        <v>29500</v>
      </c>
      <c r="H130" s="125">
        <v>29500</v>
      </c>
      <c r="I130" s="125">
        <v>29500</v>
      </c>
      <c r="J130" s="126">
        <v>32500</v>
      </c>
      <c r="K130" s="297">
        <f t="shared" si="7"/>
        <v>110.16949152542372</v>
      </c>
    </row>
    <row r="131" spans="1:11" ht="38.25" customHeight="1">
      <c r="A131" s="434"/>
      <c r="B131" s="454"/>
      <c r="C131" s="228"/>
      <c r="D131" s="349" t="s">
        <v>267</v>
      </c>
      <c r="E131" s="349"/>
      <c r="F131" s="292">
        <v>119</v>
      </c>
      <c r="G131" s="125">
        <v>8500</v>
      </c>
      <c r="H131" s="125">
        <v>8500</v>
      </c>
      <c r="I131" s="125">
        <v>4500</v>
      </c>
      <c r="J131" s="126">
        <v>5000</v>
      </c>
      <c r="K131" s="297">
        <f t="shared" si="7"/>
        <v>111.11111111111111</v>
      </c>
    </row>
    <row r="132" spans="1:11" ht="31.5" customHeight="1">
      <c r="A132" s="434"/>
      <c r="B132" s="454"/>
      <c r="C132" s="228"/>
      <c r="D132" s="349" t="s">
        <v>268</v>
      </c>
      <c r="E132" s="349"/>
      <c r="F132" s="292">
        <v>120</v>
      </c>
      <c r="G132" s="125">
        <v>5</v>
      </c>
      <c r="H132" s="125">
        <v>5</v>
      </c>
      <c r="I132" s="125">
        <v>0</v>
      </c>
      <c r="J132" s="126">
        <v>0</v>
      </c>
      <c r="K132" s="297" t="e">
        <f t="shared" si="7"/>
        <v>#DIV/0!</v>
      </c>
    </row>
    <row r="133" spans="1:11" ht="31.5" customHeight="1">
      <c r="A133" s="434"/>
      <c r="B133" s="454"/>
      <c r="C133" s="228"/>
      <c r="D133" s="349" t="s">
        <v>269</v>
      </c>
      <c r="E133" s="349"/>
      <c r="F133" s="292">
        <v>121</v>
      </c>
      <c r="G133" s="125">
        <v>15</v>
      </c>
      <c r="H133" s="125">
        <v>15</v>
      </c>
      <c r="I133" s="125">
        <v>2600</v>
      </c>
      <c r="J133" s="126">
        <v>3100</v>
      </c>
      <c r="K133" s="297">
        <f t="shared" si="7"/>
        <v>119.23076923076923</v>
      </c>
    </row>
    <row r="134" spans="1:11" ht="38.25" customHeight="1">
      <c r="A134" s="434"/>
      <c r="B134" s="454"/>
      <c r="C134" s="233" t="s">
        <v>365</v>
      </c>
      <c r="D134" s="431"/>
      <c r="E134" s="234"/>
      <c r="F134" s="292">
        <v>122</v>
      </c>
      <c r="G134" s="217">
        <f>G135+G138+G139+G140+G141+G142</f>
        <v>197405</v>
      </c>
      <c r="H134" s="217">
        <f>H135+H138+H139+H140+H141+H142</f>
        <v>250000</v>
      </c>
      <c r="I134" s="217">
        <f>I135+I138+I139+I140+I141+I142</f>
        <v>201406</v>
      </c>
      <c r="J134" s="217">
        <f>J135+J138+J139+J140+J141+J142</f>
        <v>209218.1</v>
      </c>
      <c r="K134" s="297">
        <f t="shared" si="7"/>
        <v>103.87878216140531</v>
      </c>
    </row>
    <row r="135" spans="1:11" ht="33" customHeight="1">
      <c r="A135" s="434"/>
      <c r="B135" s="454"/>
      <c r="C135" s="296" t="s">
        <v>32</v>
      </c>
      <c r="D135" s="349" t="s">
        <v>366</v>
      </c>
      <c r="E135" s="349"/>
      <c r="F135" s="292">
        <v>123</v>
      </c>
      <c r="G135" s="217">
        <f>G136+G137</f>
        <v>2400</v>
      </c>
      <c r="H135" s="217">
        <f>H136+H137</f>
        <v>2400</v>
      </c>
      <c r="I135" s="217">
        <f>I136+I137</f>
        <v>1050</v>
      </c>
      <c r="J135" s="217">
        <f>J136+J137</f>
        <v>900</v>
      </c>
      <c r="K135" s="297">
        <f t="shared" si="7"/>
        <v>85.71428571428571</v>
      </c>
    </row>
    <row r="136" spans="1:11" ht="18.75" customHeight="1">
      <c r="A136" s="434"/>
      <c r="B136" s="454"/>
      <c r="C136" s="296"/>
      <c r="D136" s="349" t="s">
        <v>109</v>
      </c>
      <c r="E136" s="349"/>
      <c r="F136" s="292">
        <v>124</v>
      </c>
      <c r="G136" s="125">
        <v>2000</v>
      </c>
      <c r="H136" s="125">
        <v>2000</v>
      </c>
      <c r="I136" s="125">
        <v>600</v>
      </c>
      <c r="J136" s="126">
        <v>700</v>
      </c>
      <c r="K136" s="297">
        <f t="shared" si="7"/>
        <v>116.66666666666667</v>
      </c>
    </row>
    <row r="137" spans="1:11" ht="18.75" customHeight="1">
      <c r="A137" s="434"/>
      <c r="B137" s="454"/>
      <c r="C137" s="296"/>
      <c r="D137" s="349" t="s">
        <v>110</v>
      </c>
      <c r="E137" s="349"/>
      <c r="F137" s="292">
        <v>125</v>
      </c>
      <c r="G137" s="125">
        <v>400</v>
      </c>
      <c r="H137" s="125">
        <v>400</v>
      </c>
      <c r="I137" s="125">
        <v>450</v>
      </c>
      <c r="J137" s="126">
        <v>200</v>
      </c>
      <c r="K137" s="297">
        <f t="shared" si="7"/>
        <v>44.44444444444444</v>
      </c>
    </row>
    <row r="138" spans="1:11" ht="21" customHeight="1">
      <c r="A138" s="434"/>
      <c r="B138" s="454"/>
      <c r="C138" s="296" t="s">
        <v>33</v>
      </c>
      <c r="D138" s="349" t="s">
        <v>111</v>
      </c>
      <c r="E138" s="349"/>
      <c r="F138" s="292">
        <v>126</v>
      </c>
      <c r="G138" s="125">
        <v>4000</v>
      </c>
      <c r="H138" s="125">
        <v>4000</v>
      </c>
      <c r="I138" s="125">
        <v>1800</v>
      </c>
      <c r="J138" s="126">
        <v>1200</v>
      </c>
      <c r="K138" s="297">
        <f t="shared" si="7"/>
        <v>66.66666666666666</v>
      </c>
    </row>
    <row r="139" spans="1:11" ht="32.25" customHeight="1">
      <c r="A139" s="434"/>
      <c r="B139" s="454"/>
      <c r="C139" s="296" t="s">
        <v>35</v>
      </c>
      <c r="D139" s="349" t="s">
        <v>248</v>
      </c>
      <c r="E139" s="349"/>
      <c r="F139" s="292">
        <v>127</v>
      </c>
      <c r="G139" s="125">
        <v>0</v>
      </c>
      <c r="H139" s="125">
        <v>0</v>
      </c>
      <c r="I139" s="125">
        <v>0</v>
      </c>
      <c r="J139" s="126">
        <v>0</v>
      </c>
      <c r="K139" s="297"/>
    </row>
    <row r="140" spans="1:11" ht="17.25" customHeight="1">
      <c r="A140" s="434"/>
      <c r="B140" s="454"/>
      <c r="C140" s="296" t="s">
        <v>38</v>
      </c>
      <c r="D140" s="231" t="s">
        <v>53</v>
      </c>
      <c r="E140" s="232"/>
      <c r="F140" s="292">
        <v>128</v>
      </c>
      <c r="G140" s="125">
        <v>137988.4</v>
      </c>
      <c r="H140" s="125">
        <v>190583.4</v>
      </c>
      <c r="I140" s="125">
        <v>158006.2</v>
      </c>
      <c r="J140" s="126">
        <v>167047.6</v>
      </c>
      <c r="K140" s="297">
        <f aca="true" t="shared" si="8" ref="K140:K145">J140/I140*100</f>
        <v>105.72218052203016</v>
      </c>
    </row>
    <row r="141" spans="1:11" ht="26.25" customHeight="1">
      <c r="A141" s="434"/>
      <c r="B141" s="454"/>
      <c r="C141" s="311" t="s">
        <v>39</v>
      </c>
      <c r="D141" s="349" t="s">
        <v>47</v>
      </c>
      <c r="E141" s="349"/>
      <c r="F141" s="292">
        <v>129</v>
      </c>
      <c r="G141" s="125">
        <v>52500</v>
      </c>
      <c r="H141" s="125">
        <v>52500</v>
      </c>
      <c r="I141" s="125">
        <v>40000</v>
      </c>
      <c r="J141" s="126">
        <v>40000</v>
      </c>
      <c r="K141" s="297">
        <f t="shared" si="8"/>
        <v>100</v>
      </c>
    </row>
    <row r="142" spans="1:11" ht="26.25" customHeight="1">
      <c r="A142" s="434"/>
      <c r="B142" s="455"/>
      <c r="C142" s="298" t="s">
        <v>288</v>
      </c>
      <c r="D142" s="463" t="s">
        <v>367</v>
      </c>
      <c r="E142" s="464"/>
      <c r="F142" s="292">
        <v>130</v>
      </c>
      <c r="G142" s="217">
        <f>G143-G146</f>
        <v>516.6000000000004</v>
      </c>
      <c r="H142" s="217">
        <f>H143-H146</f>
        <v>516.6000000000004</v>
      </c>
      <c r="I142" s="217">
        <f>I143-I146</f>
        <v>549.7999999999993</v>
      </c>
      <c r="J142" s="217">
        <f>J143-J146</f>
        <v>70.5</v>
      </c>
      <c r="K142" s="297">
        <f t="shared" si="8"/>
        <v>12.822844670789395</v>
      </c>
    </row>
    <row r="143" spans="1:11" ht="28.5" customHeight="1">
      <c r="A143" s="434"/>
      <c r="B143" s="296"/>
      <c r="C143" s="291"/>
      <c r="D143" s="306" t="s">
        <v>163</v>
      </c>
      <c r="E143" s="313" t="s">
        <v>259</v>
      </c>
      <c r="F143" s="292">
        <v>131</v>
      </c>
      <c r="G143" s="125">
        <v>14155.5</v>
      </c>
      <c r="H143" s="125">
        <v>14155.5</v>
      </c>
      <c r="I143" s="125">
        <f>I144+I145</f>
        <v>12005.3</v>
      </c>
      <c r="J143" s="125">
        <v>14474.4</v>
      </c>
      <c r="K143" s="297">
        <f t="shared" si="8"/>
        <v>120.56674968555554</v>
      </c>
    </row>
    <row r="144" spans="1:11" ht="28.5" customHeight="1">
      <c r="A144" s="434"/>
      <c r="B144" s="296"/>
      <c r="D144" s="306" t="s">
        <v>368</v>
      </c>
      <c r="E144" s="313" t="s">
        <v>370</v>
      </c>
      <c r="F144" s="292">
        <v>132</v>
      </c>
      <c r="G144" s="125">
        <v>9155.5</v>
      </c>
      <c r="H144" s="125">
        <v>9155.5</v>
      </c>
      <c r="I144" s="125">
        <v>11903.9</v>
      </c>
      <c r="J144" s="126">
        <v>12360.4</v>
      </c>
      <c r="K144" s="297">
        <f t="shared" si="8"/>
        <v>103.8348776451415</v>
      </c>
    </row>
    <row r="145" spans="1:11" ht="28.5" customHeight="1">
      <c r="A145" s="434"/>
      <c r="B145" s="296"/>
      <c r="D145" s="306" t="s">
        <v>369</v>
      </c>
      <c r="E145" s="313" t="s">
        <v>371</v>
      </c>
      <c r="F145" s="292">
        <v>133</v>
      </c>
      <c r="G145" s="125">
        <v>0</v>
      </c>
      <c r="H145" s="125">
        <v>0</v>
      </c>
      <c r="I145" s="125">
        <v>101.4</v>
      </c>
      <c r="J145" s="126">
        <v>114</v>
      </c>
      <c r="K145" s="297">
        <f t="shared" si="8"/>
        <v>112.42603550295857</v>
      </c>
    </row>
    <row r="146" spans="1:11" ht="42" customHeight="1">
      <c r="A146" s="434"/>
      <c r="B146" s="296"/>
      <c r="D146" s="306" t="s">
        <v>251</v>
      </c>
      <c r="E146" s="313" t="s">
        <v>260</v>
      </c>
      <c r="F146" s="292">
        <v>134</v>
      </c>
      <c r="G146" s="125">
        <f>G147</f>
        <v>13638.9</v>
      </c>
      <c r="H146" s="125">
        <f>H147</f>
        <v>13638.9</v>
      </c>
      <c r="I146" s="125">
        <f>I147</f>
        <v>11455.5</v>
      </c>
      <c r="J146" s="125">
        <f>J147</f>
        <v>14403.9</v>
      </c>
      <c r="K146" s="297">
        <f aca="true" t="shared" si="9" ref="K146:K161">J146/I146*100</f>
        <v>125.7378551787351</v>
      </c>
    </row>
    <row r="147" spans="1:11" ht="28.5" customHeight="1">
      <c r="A147" s="434"/>
      <c r="B147" s="296"/>
      <c r="C147" s="296"/>
      <c r="D147" s="221" t="s">
        <v>252</v>
      </c>
      <c r="E147" s="221" t="s">
        <v>372</v>
      </c>
      <c r="F147" s="292">
        <v>135</v>
      </c>
      <c r="G147" s="217">
        <f>G148+G149+G150</f>
        <v>13638.9</v>
      </c>
      <c r="H147" s="217">
        <f>H148+H149+H150</f>
        <v>13638.9</v>
      </c>
      <c r="I147" s="217">
        <f>I148+I149+I150</f>
        <v>11455.5</v>
      </c>
      <c r="J147" s="217">
        <f>J148+J149+J150</f>
        <v>14403.9</v>
      </c>
      <c r="K147" s="297">
        <f t="shared" si="9"/>
        <v>125.7378551787351</v>
      </c>
    </row>
    <row r="148" spans="1:11" ht="25.5" customHeight="1">
      <c r="A148" s="434"/>
      <c r="B148" s="296"/>
      <c r="C148" s="296"/>
      <c r="D148" s="221"/>
      <c r="E148" s="221" t="s">
        <v>281</v>
      </c>
      <c r="F148" s="292">
        <v>136</v>
      </c>
      <c r="G148" s="125">
        <v>7738.2</v>
      </c>
      <c r="H148" s="125">
        <v>7738.2</v>
      </c>
      <c r="I148" s="125">
        <v>9155.5</v>
      </c>
      <c r="J148" s="125">
        <f>I144</f>
        <v>11903.9</v>
      </c>
      <c r="K148" s="297">
        <f t="shared" si="9"/>
        <v>130.01911419365408</v>
      </c>
    </row>
    <row r="149" spans="1:11" ht="30.75" customHeight="1">
      <c r="A149" s="434"/>
      <c r="B149" s="296"/>
      <c r="C149" s="296"/>
      <c r="D149" s="221"/>
      <c r="E149" s="221" t="s">
        <v>282</v>
      </c>
      <c r="F149" s="292">
        <v>137</v>
      </c>
      <c r="G149" s="125">
        <v>5300.7</v>
      </c>
      <c r="H149" s="125">
        <v>5300.7</v>
      </c>
      <c r="I149" s="125">
        <v>1000</v>
      </c>
      <c r="J149" s="126">
        <v>1500</v>
      </c>
      <c r="K149" s="297">
        <f t="shared" si="9"/>
        <v>150</v>
      </c>
    </row>
    <row r="150" spans="1:11" ht="17.25" customHeight="1">
      <c r="A150" s="434"/>
      <c r="B150" s="296"/>
      <c r="C150" s="296"/>
      <c r="D150" s="221"/>
      <c r="E150" s="222" t="s">
        <v>283</v>
      </c>
      <c r="F150" s="292">
        <v>138</v>
      </c>
      <c r="G150" s="125">
        <v>600</v>
      </c>
      <c r="H150" s="125">
        <v>600</v>
      </c>
      <c r="I150" s="125">
        <v>1300</v>
      </c>
      <c r="J150" s="126">
        <v>1000</v>
      </c>
      <c r="K150" s="297">
        <f t="shared" si="9"/>
        <v>76.92307692307693</v>
      </c>
    </row>
    <row r="151" spans="1:11" ht="30" customHeight="1">
      <c r="A151" s="434"/>
      <c r="B151" s="296">
        <v>2</v>
      </c>
      <c r="C151" s="296"/>
      <c r="D151" s="349" t="s">
        <v>373</v>
      </c>
      <c r="E151" s="349"/>
      <c r="F151" s="292">
        <v>139</v>
      </c>
      <c r="G151" s="217">
        <f>G152+G155+G158</f>
        <v>3000</v>
      </c>
      <c r="H151" s="217">
        <f>H152+H155+H158</f>
        <v>3000</v>
      </c>
      <c r="I151" s="217">
        <f>I152+I155+I158</f>
        <v>3450</v>
      </c>
      <c r="J151" s="217">
        <f>J152+J155+J158</f>
        <v>3850</v>
      </c>
      <c r="K151" s="297">
        <f t="shared" si="9"/>
        <v>111.59420289855073</v>
      </c>
    </row>
    <row r="152" spans="1:11" ht="29.25" customHeight="1">
      <c r="A152" s="434"/>
      <c r="B152" s="228"/>
      <c r="C152" s="296" t="s">
        <v>32</v>
      </c>
      <c r="D152" s="349" t="s">
        <v>374</v>
      </c>
      <c r="E152" s="349"/>
      <c r="F152" s="292">
        <v>140</v>
      </c>
      <c r="G152" s="217">
        <f>G153+G154</f>
        <v>1615</v>
      </c>
      <c r="H152" s="217">
        <f>H153+H154</f>
        <v>1615</v>
      </c>
      <c r="I152" s="217">
        <f>I153+I154</f>
        <v>1350</v>
      </c>
      <c r="J152" s="217">
        <f>J153+J154</f>
        <v>1550</v>
      </c>
      <c r="K152" s="297">
        <f t="shared" si="9"/>
        <v>114.81481481481481</v>
      </c>
    </row>
    <row r="153" spans="1:11" ht="15.75" customHeight="1">
      <c r="A153" s="434"/>
      <c r="B153" s="228"/>
      <c r="C153" s="296"/>
      <c r="D153" s="221" t="s">
        <v>190</v>
      </c>
      <c r="E153" s="221" t="s">
        <v>192</v>
      </c>
      <c r="F153" s="292">
        <v>141</v>
      </c>
      <c r="G153" s="125">
        <v>1265</v>
      </c>
      <c r="H153" s="125">
        <v>1265</v>
      </c>
      <c r="I153" s="125">
        <v>1000</v>
      </c>
      <c r="J153" s="126">
        <v>1200</v>
      </c>
      <c r="K153" s="297">
        <f t="shared" si="9"/>
        <v>120</v>
      </c>
    </row>
    <row r="154" spans="1:11" ht="28.5" customHeight="1">
      <c r="A154" s="434"/>
      <c r="B154" s="228"/>
      <c r="C154" s="296"/>
      <c r="D154" s="221" t="s">
        <v>191</v>
      </c>
      <c r="E154" s="221" t="s">
        <v>193</v>
      </c>
      <c r="F154" s="292">
        <v>142</v>
      </c>
      <c r="G154" s="125">
        <v>350</v>
      </c>
      <c r="H154" s="125">
        <v>350</v>
      </c>
      <c r="I154" s="125">
        <v>350</v>
      </c>
      <c r="J154" s="126">
        <v>350</v>
      </c>
      <c r="K154" s="297">
        <f t="shared" si="9"/>
        <v>100</v>
      </c>
    </row>
    <row r="155" spans="1:11" ht="30.75" customHeight="1">
      <c r="A155" s="434"/>
      <c r="B155" s="228"/>
      <c r="C155" s="296" t="s">
        <v>33</v>
      </c>
      <c r="D155" s="349" t="s">
        <v>375</v>
      </c>
      <c r="E155" s="349"/>
      <c r="F155" s="292">
        <v>143</v>
      </c>
      <c r="G155" s="217">
        <f>G156+G157</f>
        <v>1280</v>
      </c>
      <c r="H155" s="217">
        <f>H156+H157</f>
        <v>1280</v>
      </c>
      <c r="I155" s="217">
        <f>I156+I157</f>
        <v>1350</v>
      </c>
      <c r="J155" s="217">
        <f>J156+J157</f>
        <v>1450</v>
      </c>
      <c r="K155" s="297">
        <f t="shared" si="9"/>
        <v>107.40740740740742</v>
      </c>
    </row>
    <row r="156" spans="1:11" ht="15.75" customHeight="1">
      <c r="A156" s="434"/>
      <c r="B156" s="228"/>
      <c r="C156" s="296"/>
      <c r="D156" s="221" t="s">
        <v>87</v>
      </c>
      <c r="E156" s="221" t="s">
        <v>192</v>
      </c>
      <c r="F156" s="292">
        <v>144</v>
      </c>
      <c r="G156" s="125">
        <v>1200</v>
      </c>
      <c r="H156" s="125">
        <v>1200</v>
      </c>
      <c r="I156" s="125">
        <v>1200</v>
      </c>
      <c r="J156" s="126">
        <v>1200</v>
      </c>
      <c r="K156" s="297">
        <f t="shared" si="9"/>
        <v>100</v>
      </c>
    </row>
    <row r="157" spans="1:11" ht="26.25" customHeight="1">
      <c r="A157" s="434"/>
      <c r="B157" s="228"/>
      <c r="C157" s="296"/>
      <c r="D157" s="221" t="s">
        <v>89</v>
      </c>
      <c r="E157" s="221" t="s">
        <v>193</v>
      </c>
      <c r="F157" s="292">
        <v>145</v>
      </c>
      <c r="G157" s="125">
        <v>80</v>
      </c>
      <c r="H157" s="125">
        <v>80</v>
      </c>
      <c r="I157" s="125">
        <v>150</v>
      </c>
      <c r="J157" s="126">
        <v>250</v>
      </c>
      <c r="K157" s="297">
        <f t="shared" si="9"/>
        <v>166.66666666666669</v>
      </c>
    </row>
    <row r="158" spans="1:11" ht="15.75" customHeight="1">
      <c r="A158" s="434"/>
      <c r="B158" s="228"/>
      <c r="C158" s="296" t="s">
        <v>35</v>
      </c>
      <c r="D158" s="349" t="s">
        <v>51</v>
      </c>
      <c r="E158" s="349"/>
      <c r="F158" s="292">
        <v>146</v>
      </c>
      <c r="G158" s="125">
        <v>105</v>
      </c>
      <c r="H158" s="125">
        <v>105</v>
      </c>
      <c r="I158" s="125">
        <v>750</v>
      </c>
      <c r="J158" s="126">
        <v>850</v>
      </c>
      <c r="K158" s="297">
        <f t="shared" si="9"/>
        <v>113.33333333333333</v>
      </c>
    </row>
    <row r="159" spans="1:11" ht="15.75" customHeight="1">
      <c r="A159" s="434"/>
      <c r="B159" s="296">
        <v>3</v>
      </c>
      <c r="C159" s="296"/>
      <c r="D159" s="349" t="s">
        <v>14</v>
      </c>
      <c r="E159" s="349"/>
      <c r="F159" s="292">
        <v>147</v>
      </c>
      <c r="G159" s="125">
        <v>1350</v>
      </c>
      <c r="H159" s="125">
        <v>1350</v>
      </c>
      <c r="I159" s="125">
        <v>1300</v>
      </c>
      <c r="J159" s="126">
        <v>1400</v>
      </c>
      <c r="K159" s="297">
        <f t="shared" si="9"/>
        <v>107.6923076923077</v>
      </c>
    </row>
    <row r="160" spans="1:11" ht="28.5" customHeight="1">
      <c r="A160" s="295" t="s">
        <v>23</v>
      </c>
      <c r="B160" s="296"/>
      <c r="C160" s="296"/>
      <c r="D160" s="349" t="s">
        <v>376</v>
      </c>
      <c r="E160" s="349"/>
      <c r="F160" s="292">
        <v>148</v>
      </c>
      <c r="G160" s="217">
        <f>G13-G41</f>
        <v>100000</v>
      </c>
      <c r="H160" s="217">
        <f>H13-H41</f>
        <v>55000</v>
      </c>
      <c r="I160" s="217">
        <f>I13-I41</f>
        <v>130000</v>
      </c>
      <c r="J160" s="217">
        <f>J13-J41</f>
        <v>135000</v>
      </c>
      <c r="K160" s="297">
        <f t="shared" si="9"/>
        <v>103.84615384615385</v>
      </c>
    </row>
    <row r="161" spans="1:11" ht="13.5" customHeight="1">
      <c r="A161" s="314"/>
      <c r="B161" s="304"/>
      <c r="C161" s="304"/>
      <c r="D161" s="315"/>
      <c r="E161" s="315" t="s">
        <v>377</v>
      </c>
      <c r="F161" s="292">
        <v>149</v>
      </c>
      <c r="G161" s="275">
        <f>G40</f>
        <v>500</v>
      </c>
      <c r="H161" s="275">
        <v>0</v>
      </c>
      <c r="I161" s="275">
        <f>I40</f>
        <v>400</v>
      </c>
      <c r="J161" s="275">
        <f>J40</f>
        <v>400</v>
      </c>
      <c r="K161" s="297">
        <f t="shared" si="9"/>
        <v>100</v>
      </c>
    </row>
    <row r="162" spans="1:11" ht="15.75" customHeight="1">
      <c r="A162" s="314"/>
      <c r="B162" s="304"/>
      <c r="C162" s="304"/>
      <c r="D162" s="315"/>
      <c r="E162" s="315" t="s">
        <v>189</v>
      </c>
      <c r="F162" s="292">
        <v>150</v>
      </c>
      <c r="G162" s="275">
        <f>1350+G144</f>
        <v>10505.5</v>
      </c>
      <c r="H162" s="275">
        <v>0</v>
      </c>
      <c r="I162" s="275">
        <f>I144+I145+I159</f>
        <v>13305.3</v>
      </c>
      <c r="J162" s="275">
        <f>J144+J145+J159</f>
        <v>13874.4</v>
      </c>
      <c r="K162" s="297">
        <f>J162/I162*100</f>
        <v>104.277242903204</v>
      </c>
    </row>
    <row r="163" spans="1:111" s="107" customFormat="1" ht="15.75" customHeight="1">
      <c r="A163" s="316" t="s">
        <v>24</v>
      </c>
      <c r="B163" s="317"/>
      <c r="C163" s="318"/>
      <c r="D163" s="229" t="s">
        <v>133</v>
      </c>
      <c r="E163" s="229"/>
      <c r="F163" s="292">
        <v>151</v>
      </c>
      <c r="G163" s="319">
        <f>ROUND(SUM((G160+G162-G161)*16%),1)</f>
        <v>17600.9</v>
      </c>
      <c r="H163" s="319">
        <f>ROUND(SUM((H160+H162-H161)*16%),1)</f>
        <v>8800</v>
      </c>
      <c r="I163" s="319">
        <f>ROUND(SUM((I160+I162-I161)*16%),1)</f>
        <v>22864.8</v>
      </c>
      <c r="J163" s="319">
        <f>ROUND(SUM((J160+J162-J161)*16%),1)</f>
        <v>23755.9</v>
      </c>
      <c r="K163" s="297">
        <f>J163/I163*100</f>
        <v>103.89725691893217</v>
      </c>
      <c r="L163" s="48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</row>
    <row r="164" spans="1:11" ht="17.25" customHeight="1">
      <c r="A164" s="325" t="s">
        <v>25</v>
      </c>
      <c r="B164" s="326"/>
      <c r="C164" s="312"/>
      <c r="D164" s="446" t="s">
        <v>19</v>
      </c>
      <c r="E164" s="446"/>
      <c r="F164" s="292">
        <v>152</v>
      </c>
      <c r="G164" s="327"/>
      <c r="H164" s="327"/>
      <c r="I164" s="327"/>
      <c r="J164" s="327"/>
      <c r="K164" s="297"/>
    </row>
    <row r="165" spans="1:11" ht="17.25" customHeight="1">
      <c r="A165" s="325"/>
      <c r="B165" s="326">
        <v>1</v>
      </c>
      <c r="C165" s="312"/>
      <c r="D165" s="231" t="s">
        <v>378</v>
      </c>
      <c r="E165" s="232"/>
      <c r="F165" s="292">
        <v>153</v>
      </c>
      <c r="G165" s="328">
        <f aca="true" t="shared" si="10" ref="G165:J166">G99</f>
        <v>560000</v>
      </c>
      <c r="H165" s="328">
        <f t="shared" si="10"/>
        <v>560000</v>
      </c>
      <c r="I165" s="328">
        <f t="shared" si="10"/>
        <v>563339</v>
      </c>
      <c r="J165" s="328">
        <f t="shared" si="10"/>
        <v>615313.9</v>
      </c>
      <c r="K165" s="297">
        <f>J165/I165*100</f>
        <v>109.22622080132922</v>
      </c>
    </row>
    <row r="166" spans="1:11" ht="17.25" customHeight="1">
      <c r="A166" s="325"/>
      <c r="B166" s="326">
        <v>2</v>
      </c>
      <c r="C166" s="312"/>
      <c r="D166" s="231" t="s">
        <v>379</v>
      </c>
      <c r="E166" s="232"/>
      <c r="F166" s="292">
        <v>154</v>
      </c>
      <c r="G166" s="328">
        <f t="shared" si="10"/>
        <v>499857.8</v>
      </c>
      <c r="H166" s="328">
        <f t="shared" si="10"/>
        <v>498000</v>
      </c>
      <c r="I166" s="328">
        <f t="shared" si="10"/>
        <v>499802</v>
      </c>
      <c r="J166" s="328">
        <f t="shared" si="10"/>
        <v>545410</v>
      </c>
      <c r="K166" s="297">
        <f>J166/I166*100</f>
        <v>109.1252135845795</v>
      </c>
    </row>
    <row r="167" spans="1:11" ht="40.5" customHeight="1">
      <c r="A167" s="325"/>
      <c r="B167" s="326"/>
      <c r="C167" s="312"/>
      <c r="D167" s="422" t="s">
        <v>461</v>
      </c>
      <c r="E167" s="422"/>
      <c r="F167" s="292">
        <v>155</v>
      </c>
      <c r="G167" s="328">
        <v>78163.8</v>
      </c>
      <c r="H167" s="328">
        <v>76306</v>
      </c>
      <c r="I167" s="328">
        <v>78162</v>
      </c>
      <c r="J167" s="328">
        <v>79882</v>
      </c>
      <c r="K167" s="297">
        <f>J167/I167*100</f>
        <v>102.20055781581843</v>
      </c>
    </row>
    <row r="168" spans="1:11" ht="40.5" customHeight="1">
      <c r="A168" s="325"/>
      <c r="B168" s="326"/>
      <c r="C168" s="312"/>
      <c r="D168" s="422" t="s">
        <v>462</v>
      </c>
      <c r="E168" s="422"/>
      <c r="F168" s="292">
        <v>156</v>
      </c>
      <c r="G168" s="328">
        <v>0</v>
      </c>
      <c r="H168" s="328">
        <v>0</v>
      </c>
      <c r="I168" s="328">
        <v>0</v>
      </c>
      <c r="J168" s="328">
        <v>34608</v>
      </c>
      <c r="K168" s="297"/>
    </row>
    <row r="169" spans="1:11" ht="33" customHeight="1">
      <c r="A169" s="434"/>
      <c r="B169" s="296">
        <v>3</v>
      </c>
      <c r="C169" s="296"/>
      <c r="D169" s="349" t="s">
        <v>121</v>
      </c>
      <c r="E169" s="349"/>
      <c r="F169" s="292">
        <v>157</v>
      </c>
      <c r="G169" s="217">
        <v>17166</v>
      </c>
      <c r="H169" s="217">
        <v>17166</v>
      </c>
      <c r="I169" s="217">
        <v>17166</v>
      </c>
      <c r="J169" s="217">
        <v>17166</v>
      </c>
      <c r="K169" s="297">
        <f aca="true" t="shared" si="11" ref="K169:K176">J169/I169*100</f>
        <v>100</v>
      </c>
    </row>
    <row r="170" spans="1:11" ht="15.75" customHeight="1">
      <c r="A170" s="434"/>
      <c r="B170" s="296">
        <v>4</v>
      </c>
      <c r="C170" s="296"/>
      <c r="D170" s="349" t="s">
        <v>157</v>
      </c>
      <c r="E170" s="349"/>
      <c r="F170" s="292">
        <v>158</v>
      </c>
      <c r="G170" s="217">
        <v>17571</v>
      </c>
      <c r="H170" s="217">
        <v>17571</v>
      </c>
      <c r="I170" s="217">
        <v>17571</v>
      </c>
      <c r="J170" s="217">
        <v>17571</v>
      </c>
      <c r="K170" s="297">
        <f t="shared" si="11"/>
        <v>100</v>
      </c>
    </row>
    <row r="171" spans="1:11" ht="23.25" customHeight="1">
      <c r="A171" s="434"/>
      <c r="B171" s="296"/>
      <c r="C171" s="296"/>
      <c r="D171" s="422" t="s">
        <v>463</v>
      </c>
      <c r="E171" s="422"/>
      <c r="F171" s="292">
        <v>159</v>
      </c>
      <c r="G171" s="217">
        <v>2064</v>
      </c>
      <c r="H171" s="217">
        <v>2320</v>
      </c>
      <c r="I171" s="217">
        <v>2064</v>
      </c>
      <c r="J171" s="217">
        <v>2504</v>
      </c>
      <c r="K171" s="297">
        <f t="shared" si="11"/>
        <v>121.31782945736434</v>
      </c>
    </row>
    <row r="172" spans="1:11" ht="27" customHeight="1">
      <c r="A172" s="434"/>
      <c r="B172" s="296"/>
      <c r="C172" s="296"/>
      <c r="D172" s="422" t="s">
        <v>464</v>
      </c>
      <c r="E172" s="422"/>
      <c r="F172" s="292">
        <v>160</v>
      </c>
      <c r="G172" s="217">
        <v>3254</v>
      </c>
      <c r="H172" s="217">
        <v>3940</v>
      </c>
      <c r="I172" s="217">
        <v>3254</v>
      </c>
      <c r="J172" s="217">
        <v>4664</v>
      </c>
      <c r="K172" s="297">
        <f t="shared" si="11"/>
        <v>143.33128457283345</v>
      </c>
    </row>
    <row r="173" spans="1:11" ht="51" customHeight="1">
      <c r="A173" s="434"/>
      <c r="B173" s="296">
        <v>5</v>
      </c>
      <c r="C173" s="296" t="s">
        <v>32</v>
      </c>
      <c r="D173" s="349" t="s">
        <v>380</v>
      </c>
      <c r="E173" s="349"/>
      <c r="F173" s="292">
        <v>161</v>
      </c>
      <c r="G173" s="217">
        <f>(G166-G104)/G170/12*1000</f>
        <v>1999.9525733689982</v>
      </c>
      <c r="H173" s="217">
        <f>H166/(H170+H172)/12*1000</f>
        <v>1929.245502301148</v>
      </c>
      <c r="I173" s="217">
        <f>I166/(I170+I172)/12*1000</f>
        <v>2000.0080032012809</v>
      </c>
      <c r="J173" s="217">
        <f>J166/(J170+J172)/12*1000</f>
        <v>2044.112135522075</v>
      </c>
      <c r="K173" s="297">
        <f t="shared" si="11"/>
        <v>102.20519779171882</v>
      </c>
    </row>
    <row r="174" spans="1:11" ht="54" customHeight="1">
      <c r="A174" s="434"/>
      <c r="B174" s="296"/>
      <c r="C174" s="296" t="s">
        <v>33</v>
      </c>
      <c r="D174" s="349" t="s">
        <v>381</v>
      </c>
      <c r="E174" s="350"/>
      <c r="F174" s="292">
        <v>162</v>
      </c>
      <c r="G174" s="217">
        <f>(G165-G104)/G170/12*1000</f>
        <v>2285.186766072885</v>
      </c>
      <c r="H174" s="217">
        <f>H165/(H170+H172)/12*1000</f>
        <v>2169.432693350689</v>
      </c>
      <c r="I174" s="217">
        <f>I165/(I170+I172)/12*1000</f>
        <v>2254.2577030812326</v>
      </c>
      <c r="J174" s="217">
        <f>(J165-J112-J107)/(J170+J172)/12*1000</f>
        <v>2224.0086950003747</v>
      </c>
      <c r="K174" s="297">
        <f t="shared" si="11"/>
        <v>98.65813886143043</v>
      </c>
    </row>
    <row r="175" spans="1:11" ht="43.5" customHeight="1">
      <c r="A175" s="434"/>
      <c r="B175" s="296">
        <v>6</v>
      </c>
      <c r="C175" s="296" t="s">
        <v>32</v>
      </c>
      <c r="D175" s="349" t="s">
        <v>382</v>
      </c>
      <c r="E175" s="349"/>
      <c r="F175" s="292">
        <v>163</v>
      </c>
      <c r="G175" s="217"/>
      <c r="H175" s="217">
        <v>70989.3</v>
      </c>
      <c r="I175" s="217"/>
      <c r="J175" s="217"/>
      <c r="K175" s="297"/>
    </row>
    <row r="176" spans="1:11" ht="40.5" customHeight="1">
      <c r="A176" s="434"/>
      <c r="B176" s="296"/>
      <c r="C176" s="296" t="s">
        <v>33</v>
      </c>
      <c r="D176" s="349" t="s">
        <v>383</v>
      </c>
      <c r="E176" s="349"/>
      <c r="F176" s="292">
        <v>164</v>
      </c>
      <c r="G176" s="217">
        <f>G178/G170*1000</f>
        <v>537.9318194752718</v>
      </c>
      <c r="H176" s="217">
        <f>H178/H170*1000</f>
        <v>537.9318194752718</v>
      </c>
      <c r="I176" s="217">
        <f>I178/I170*1000</f>
        <v>532.240623755051</v>
      </c>
      <c r="J176" s="217">
        <f>J178/J170*1000</f>
        <v>529.281201980536</v>
      </c>
      <c r="K176" s="297">
        <f t="shared" si="11"/>
        <v>99.44396920444821</v>
      </c>
    </row>
    <row r="177" spans="1:11" ht="27" customHeight="1">
      <c r="A177" s="434"/>
      <c r="B177" s="296"/>
      <c r="C177" s="296" t="s">
        <v>159</v>
      </c>
      <c r="D177" s="231" t="s">
        <v>158</v>
      </c>
      <c r="E177" s="232"/>
      <c r="F177" s="292">
        <v>165</v>
      </c>
      <c r="G177" s="329"/>
      <c r="H177" s="329"/>
      <c r="I177" s="217"/>
      <c r="J177" s="329"/>
      <c r="K177" s="297"/>
    </row>
    <row r="178" spans="1:11" ht="24.75" customHeight="1">
      <c r="A178" s="434"/>
      <c r="B178" s="296"/>
      <c r="C178" s="296"/>
      <c r="D178" s="221"/>
      <c r="E178" s="310" t="s">
        <v>418</v>
      </c>
      <c r="F178" s="292">
        <v>166</v>
      </c>
      <c r="G178" s="217">
        <v>9452</v>
      </c>
      <c r="H178" s="217">
        <v>9452</v>
      </c>
      <c r="I178" s="217">
        <v>9352</v>
      </c>
      <c r="J178" s="217">
        <v>9300</v>
      </c>
      <c r="K178" s="297">
        <f>J178/I178*100</f>
        <v>99.44396920444825</v>
      </c>
    </row>
    <row r="179" spans="1:11" ht="18" customHeight="1">
      <c r="A179" s="434"/>
      <c r="B179" s="296"/>
      <c r="C179" s="296"/>
      <c r="D179" s="221"/>
      <c r="E179" s="221" t="s">
        <v>384</v>
      </c>
      <c r="F179" s="292">
        <v>167</v>
      </c>
      <c r="G179" s="217">
        <v>118</v>
      </c>
      <c r="H179" s="217">
        <v>118</v>
      </c>
      <c r="I179" s="217">
        <v>122</v>
      </c>
      <c r="J179" s="217">
        <v>124</v>
      </c>
      <c r="K179" s="297">
        <f>J179/I179*100</f>
        <v>101.63934426229508</v>
      </c>
    </row>
    <row r="180" spans="1:11" ht="17.25" customHeight="1">
      <c r="A180" s="434"/>
      <c r="B180" s="296"/>
      <c r="C180" s="296"/>
      <c r="D180" s="221"/>
      <c r="E180" s="221" t="s">
        <v>385</v>
      </c>
      <c r="F180" s="292">
        <v>168</v>
      </c>
      <c r="G180" s="217">
        <f>G178*G179</f>
        <v>1115336</v>
      </c>
      <c r="H180" s="217">
        <f>H178*H179</f>
        <v>1115336</v>
      </c>
      <c r="I180" s="217">
        <f>I178*I179</f>
        <v>1140944</v>
      </c>
      <c r="J180" s="217">
        <f>J178*J179</f>
        <v>1153200</v>
      </c>
      <c r="K180" s="297">
        <f>J180/I180*100</f>
        <v>101.07419820779985</v>
      </c>
    </row>
    <row r="181" spans="1:11" ht="27" customHeight="1">
      <c r="A181" s="451"/>
      <c r="B181" s="304"/>
      <c r="C181" s="304"/>
      <c r="D181" s="315"/>
      <c r="E181" s="315" t="s">
        <v>386</v>
      </c>
      <c r="F181" s="292">
        <v>169</v>
      </c>
      <c r="G181" s="275">
        <f>G180/G13*100</f>
        <v>73.03860384401297</v>
      </c>
      <c r="H181" s="275">
        <f>H180/H13*100</f>
        <v>73.03860384401297</v>
      </c>
      <c r="I181" s="275">
        <f>I180/I13*100</f>
        <v>71.309</v>
      </c>
      <c r="J181" s="275">
        <f>J180/J13*100</f>
        <v>69.89090909090909</v>
      </c>
      <c r="K181" s="330">
        <f>J181/I181*100</f>
        <v>98.01134371665441</v>
      </c>
    </row>
    <row r="182" spans="1:11" ht="15.75" customHeight="1">
      <c r="A182" s="331"/>
      <c r="B182" s="332">
        <v>7</v>
      </c>
      <c r="C182" s="333"/>
      <c r="D182" s="231" t="s">
        <v>387</v>
      </c>
      <c r="E182" s="232"/>
      <c r="F182" s="292">
        <v>170</v>
      </c>
      <c r="G182" s="329">
        <v>0</v>
      </c>
      <c r="H182" s="329">
        <v>0</v>
      </c>
      <c r="I182" s="329">
        <v>0</v>
      </c>
      <c r="J182" s="329">
        <v>0</v>
      </c>
      <c r="K182" s="330"/>
    </row>
    <row r="183" spans="1:11" ht="15.75" customHeight="1">
      <c r="A183" s="331"/>
      <c r="B183" s="332">
        <v>8</v>
      </c>
      <c r="C183" s="333"/>
      <c r="D183" s="231" t="s">
        <v>389</v>
      </c>
      <c r="E183" s="458"/>
      <c r="F183" s="292">
        <v>171</v>
      </c>
      <c r="G183" s="329">
        <v>18700</v>
      </c>
      <c r="H183" s="329">
        <v>18700</v>
      </c>
      <c r="I183" s="329">
        <v>18700</v>
      </c>
      <c r="J183" s="329">
        <v>18700</v>
      </c>
      <c r="K183" s="330">
        <f>J183/I183*100</f>
        <v>100</v>
      </c>
    </row>
    <row r="184" spans="1:11" ht="26.25" customHeight="1">
      <c r="A184" s="331"/>
      <c r="B184" s="332"/>
      <c r="C184" s="333"/>
      <c r="D184" s="250"/>
      <c r="E184" s="334" t="s">
        <v>390</v>
      </c>
      <c r="F184" s="292">
        <v>172</v>
      </c>
      <c r="G184" s="329">
        <v>18700</v>
      </c>
      <c r="H184" s="329">
        <v>18700</v>
      </c>
      <c r="I184" s="329">
        <v>18700</v>
      </c>
      <c r="J184" s="329">
        <v>18700</v>
      </c>
      <c r="K184" s="330">
        <f>J184/I184*100</f>
        <v>100</v>
      </c>
    </row>
    <row r="185" spans="1:11" ht="15.75" customHeight="1">
      <c r="A185" s="331"/>
      <c r="B185" s="332"/>
      <c r="C185" s="333"/>
      <c r="D185" s="250"/>
      <c r="E185" s="334" t="s">
        <v>391</v>
      </c>
      <c r="F185" s="292">
        <v>173</v>
      </c>
      <c r="G185" s="329"/>
      <c r="H185" s="329"/>
      <c r="I185" s="329"/>
      <c r="J185" s="329"/>
      <c r="K185" s="335"/>
    </row>
    <row r="186" spans="1:11" ht="15.75" customHeight="1">
      <c r="A186" s="331"/>
      <c r="B186" s="332"/>
      <c r="C186" s="333"/>
      <c r="D186" s="250"/>
      <c r="E186" s="334" t="s">
        <v>392</v>
      </c>
      <c r="F186" s="292">
        <v>174</v>
      </c>
      <c r="G186" s="329"/>
      <c r="H186" s="329"/>
      <c r="I186" s="329"/>
      <c r="J186" s="329"/>
      <c r="K186" s="335"/>
    </row>
    <row r="187" spans="1:11" ht="15.75" customHeight="1">
      <c r="A187" s="331"/>
      <c r="B187" s="332"/>
      <c r="C187" s="333"/>
      <c r="D187" s="250"/>
      <c r="E187" s="334" t="s">
        <v>393</v>
      </c>
      <c r="F187" s="292">
        <v>175</v>
      </c>
      <c r="G187" s="329"/>
      <c r="H187" s="329"/>
      <c r="I187" s="329"/>
      <c r="J187" s="329"/>
      <c r="K187" s="335"/>
    </row>
    <row r="188" spans="1:11" ht="15.75" customHeight="1" thickBot="1">
      <c r="A188" s="336"/>
      <c r="B188" s="337"/>
      <c r="C188" s="338"/>
      <c r="D188" s="339"/>
      <c r="E188" s="340" t="s">
        <v>394</v>
      </c>
      <c r="F188" s="292">
        <v>176</v>
      </c>
      <c r="G188" s="341"/>
      <c r="H188" s="341"/>
      <c r="I188" s="341"/>
      <c r="J188" s="341"/>
      <c r="K188" s="342"/>
    </row>
    <row r="189" spans="1:5" ht="15.75" customHeight="1">
      <c r="A189" s="273"/>
      <c r="B189" s="276"/>
      <c r="C189" s="273"/>
      <c r="D189" s="277"/>
      <c r="E189" s="278"/>
    </row>
    <row r="190" spans="1:5" ht="15.75" customHeight="1">
      <c r="A190" s="273"/>
      <c r="B190" s="276"/>
      <c r="C190" s="273"/>
      <c r="D190" s="277"/>
      <c r="E190" s="278"/>
    </row>
    <row r="191" spans="1:115" s="107" customFormat="1" ht="12.75">
      <c r="A191" s="235" t="s">
        <v>296</v>
      </c>
      <c r="B191" s="236"/>
      <c r="C191" s="236"/>
      <c r="D191" s="236"/>
      <c r="E191" s="236"/>
      <c r="F191" s="236"/>
      <c r="G191" s="449" t="s">
        <v>297</v>
      </c>
      <c r="H191" s="449"/>
      <c r="I191" s="450"/>
      <c r="J191" s="343"/>
      <c r="K191" s="344"/>
      <c r="L191" s="267"/>
      <c r="M191" s="267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</row>
    <row r="192" spans="1:115" s="107" customFormat="1" ht="12.75">
      <c r="A192" s="426" t="s">
        <v>298</v>
      </c>
      <c r="B192" s="224"/>
      <c r="C192" s="224"/>
      <c r="D192" s="224"/>
      <c r="E192" s="224"/>
      <c r="F192" s="224"/>
      <c r="G192" s="226" t="s">
        <v>299</v>
      </c>
      <c r="H192" s="226"/>
      <c r="I192" s="227"/>
      <c r="J192" s="345"/>
      <c r="K192" s="346"/>
      <c r="L192" s="252"/>
      <c r="M192" s="252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</row>
    <row r="193" ht="15" customHeight="1">
      <c r="E193" s="281"/>
    </row>
    <row r="194" spans="5:11" ht="15">
      <c r="E194" s="447"/>
      <c r="F194" s="447"/>
      <c r="G194" s="127"/>
      <c r="H194" s="127"/>
      <c r="I194" s="448"/>
      <c r="J194" s="448"/>
      <c r="K194" s="448"/>
    </row>
    <row r="195" spans="5:11" ht="15">
      <c r="E195" s="282"/>
      <c r="F195" s="283"/>
      <c r="I195" s="445"/>
      <c r="J195" s="445"/>
      <c r="K195" s="445"/>
    </row>
    <row r="196" spans="5:6" ht="14.25">
      <c r="E196" s="282"/>
      <c r="F196" s="283"/>
    </row>
    <row r="197" spans="1:111" s="107" customFormat="1" ht="12.75">
      <c r="A197" s="426"/>
      <c r="B197" s="426"/>
      <c r="C197" s="456"/>
      <c r="D197" s="456"/>
      <c r="E197" s="456"/>
      <c r="F197" s="456"/>
      <c r="G197" s="456"/>
      <c r="H197" s="456"/>
      <c r="I197" s="456"/>
      <c r="J197" s="456"/>
      <c r="K197" s="284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</row>
    <row r="757" ht="3.75" customHeight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4.5" customHeight="1" hidden="1"/>
    <row r="770" ht="12.75" hidden="1"/>
    <row r="771" ht="12.75" hidden="1"/>
    <row r="772" ht="12.75" hidden="1"/>
    <row r="773" ht="12.75" hidden="1"/>
    <row r="774" ht="12.75" hidden="1"/>
    <row r="775" ht="12.75" hidden="1"/>
  </sheetData>
  <mergeCells count="148">
    <mergeCell ref="D167:E167"/>
    <mergeCell ref="D168:E168"/>
    <mergeCell ref="D171:E171"/>
    <mergeCell ref="D172:E172"/>
    <mergeCell ref="D169:E169"/>
    <mergeCell ref="E5:M5"/>
    <mergeCell ref="D4:O4"/>
    <mergeCell ref="G9:I9"/>
    <mergeCell ref="L9:L11"/>
    <mergeCell ref="D165:E165"/>
    <mergeCell ref="D166:E166"/>
    <mergeCell ref="D112:E112"/>
    <mergeCell ref="F9:F11"/>
    <mergeCell ref="D13:E13"/>
    <mergeCell ref="D36:E36"/>
    <mergeCell ref="D136:E136"/>
    <mergeCell ref="D115:E115"/>
    <mergeCell ref="D128:E128"/>
    <mergeCell ref="D129:E129"/>
    <mergeCell ref="D182:E182"/>
    <mergeCell ref="K10:K11"/>
    <mergeCell ref="D135:E135"/>
    <mergeCell ref="A6:K6"/>
    <mergeCell ref="D122:E122"/>
    <mergeCell ref="D127:E127"/>
    <mergeCell ref="D116:E116"/>
    <mergeCell ref="D107:E107"/>
    <mergeCell ref="D119:E119"/>
    <mergeCell ref="D114:E114"/>
    <mergeCell ref="D183:E183"/>
    <mergeCell ref="G10:H10"/>
    <mergeCell ref="I10:I11"/>
    <mergeCell ref="J10:J11"/>
    <mergeCell ref="D142:E142"/>
    <mergeCell ref="D130:E130"/>
    <mergeCell ref="D131:E131"/>
    <mergeCell ref="D132:E132"/>
    <mergeCell ref="D133:E133"/>
    <mergeCell ref="D140:E140"/>
    <mergeCell ref="A197:B197"/>
    <mergeCell ref="C197:J197"/>
    <mergeCell ref="D80:E80"/>
    <mergeCell ref="D81:E81"/>
    <mergeCell ref="D126:E126"/>
    <mergeCell ref="D96:E96"/>
    <mergeCell ref="D97:E97"/>
    <mergeCell ref="D125:E125"/>
    <mergeCell ref="D118:E118"/>
    <mergeCell ref="D113:E113"/>
    <mergeCell ref="B43:B142"/>
    <mergeCell ref="C134:E134"/>
    <mergeCell ref="D137:E137"/>
    <mergeCell ref="D111:E111"/>
    <mergeCell ref="D58:E58"/>
    <mergeCell ref="D54:E54"/>
    <mergeCell ref="D75:E75"/>
    <mergeCell ref="D74:E74"/>
    <mergeCell ref="D94:E94"/>
    <mergeCell ref="D110:E110"/>
    <mergeCell ref="D173:E173"/>
    <mergeCell ref="D174:E174"/>
    <mergeCell ref="D170:E170"/>
    <mergeCell ref="D26:E26"/>
    <mergeCell ref="D44:E44"/>
    <mergeCell ref="C42:E42"/>
    <mergeCell ref="C43:E43"/>
    <mergeCell ref="D39:E39"/>
    <mergeCell ref="C128:C133"/>
    <mergeCell ref="C119:C125"/>
    <mergeCell ref="D35:E35"/>
    <mergeCell ref="D38:E38"/>
    <mergeCell ref="D37:E37"/>
    <mergeCell ref="C101:C103"/>
    <mergeCell ref="D101:E101"/>
    <mergeCell ref="D79:E79"/>
    <mergeCell ref="D93:E93"/>
    <mergeCell ref="D99:E99"/>
    <mergeCell ref="D90:E90"/>
    <mergeCell ref="D102:E102"/>
    <mergeCell ref="I195:K195"/>
    <mergeCell ref="D164:E164"/>
    <mergeCell ref="E194:F194"/>
    <mergeCell ref="D176:E176"/>
    <mergeCell ref="D175:E175"/>
    <mergeCell ref="D177:E177"/>
    <mergeCell ref="I194:K194"/>
    <mergeCell ref="A192:F192"/>
    <mergeCell ref="G191:I191"/>
    <mergeCell ref="A169:A181"/>
    <mergeCell ref="A42:A159"/>
    <mergeCell ref="D50:E50"/>
    <mergeCell ref="D51:E51"/>
    <mergeCell ref="D49:E49"/>
    <mergeCell ref="D62:E62"/>
    <mergeCell ref="D103:E103"/>
    <mergeCell ref="D141:E141"/>
    <mergeCell ref="C91:E91"/>
    <mergeCell ref="B152:B158"/>
    <mergeCell ref="D159:E159"/>
    <mergeCell ref="B12:C12"/>
    <mergeCell ref="D12:E12"/>
    <mergeCell ref="D9:E11"/>
    <mergeCell ref="A9:C11"/>
    <mergeCell ref="A14:A40"/>
    <mergeCell ref="D14:E14"/>
    <mergeCell ref="B15:B25"/>
    <mergeCell ref="D24:E24"/>
    <mergeCell ref="D34:E34"/>
    <mergeCell ref="C22:C23"/>
    <mergeCell ref="D15:E15"/>
    <mergeCell ref="D20:E20"/>
    <mergeCell ref="D21:E21"/>
    <mergeCell ref="D25:E25"/>
    <mergeCell ref="D160:E160"/>
    <mergeCell ref="D151:E151"/>
    <mergeCell ref="D158:E158"/>
    <mergeCell ref="D152:E152"/>
    <mergeCell ref="D155:E155"/>
    <mergeCell ref="D139:E139"/>
    <mergeCell ref="D60:E60"/>
    <mergeCell ref="D77:E77"/>
    <mergeCell ref="D95:E95"/>
    <mergeCell ref="D100:E100"/>
    <mergeCell ref="C98:E98"/>
    <mergeCell ref="D92:E92"/>
    <mergeCell ref="D69:E69"/>
    <mergeCell ref="D76:E76"/>
    <mergeCell ref="D78:E78"/>
    <mergeCell ref="D138:E138"/>
    <mergeCell ref="D46:E46"/>
    <mergeCell ref="D45:E45"/>
    <mergeCell ref="D53:E53"/>
    <mergeCell ref="D52:E52"/>
    <mergeCell ref="D117:E117"/>
    <mergeCell ref="D105:E105"/>
    <mergeCell ref="D57:E57"/>
    <mergeCell ref="D106:E106"/>
    <mergeCell ref="D104:E104"/>
    <mergeCell ref="G192:I192"/>
    <mergeCell ref="A1:E1"/>
    <mergeCell ref="A2:E2"/>
    <mergeCell ref="A3:E3"/>
    <mergeCell ref="A191:F191"/>
    <mergeCell ref="B41:E41"/>
    <mergeCell ref="B35:B39"/>
    <mergeCell ref="D40:E40"/>
    <mergeCell ref="D163:E163"/>
    <mergeCell ref="D59:E59"/>
  </mergeCells>
  <printOptions/>
  <pageMargins left="0.5511811023622047" right="0.31496062992125984" top="0.31496062992125984" bottom="0.3937007874015748" header="0.2755905511811024" footer="0.31496062992125984"/>
  <pageSetup fitToHeight="5" horizontalDpi="600" verticalDpi="600" orientation="portrait" paperSize="9" scale="84" r:id="rId1"/>
  <headerFooter alignWithMargins="0">
    <oddFooter>&amp;C&amp;8Pagina &amp;P din &amp;N&amp;R&amp;8Data &amp;D Ora &amp;T</oddFooter>
  </headerFooter>
  <colBreaks count="2" manualBreakCount="2">
    <brk id="11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M11" sqref="M11"/>
    </sheetView>
  </sheetViews>
  <sheetFormatPr defaultColWidth="9.140625" defaultRowHeight="12.75"/>
  <cols>
    <col min="1" max="1" width="6.421875" style="27" customWidth="1"/>
    <col min="2" max="2" width="47.8515625" style="27" customWidth="1"/>
    <col min="3" max="3" width="11.00390625" style="27" customWidth="1"/>
    <col min="4" max="4" width="10.7109375" style="27" customWidth="1"/>
    <col min="5" max="5" width="11.7109375" style="27" customWidth="1"/>
    <col min="6" max="6" width="12.140625" style="27" customWidth="1"/>
    <col min="7" max="7" width="11.140625" style="27" customWidth="1"/>
    <col min="8" max="8" width="10.28125" style="27" customWidth="1"/>
    <col min="9" max="16384" width="9.140625" style="27" customWidth="1"/>
  </cols>
  <sheetData>
    <row r="1" spans="1:7" ht="12.75">
      <c r="A1" s="264" t="s">
        <v>293</v>
      </c>
      <c r="B1" s="264"/>
      <c r="C1" s="264"/>
      <c r="D1" s="264"/>
      <c r="G1" s="27" t="s">
        <v>139</v>
      </c>
    </row>
    <row r="2" spans="1:4" ht="12.75">
      <c r="A2" s="264" t="s">
        <v>294</v>
      </c>
      <c r="B2" s="264"/>
      <c r="C2" s="264"/>
      <c r="D2" s="264"/>
    </row>
    <row r="3" spans="1:4" ht="12.75">
      <c r="A3" s="264" t="s">
        <v>295</v>
      </c>
      <c r="B3" s="264"/>
      <c r="C3" s="264"/>
      <c r="D3" s="264"/>
    </row>
    <row r="6" spans="2:8" ht="15.75">
      <c r="B6" s="479" t="s">
        <v>424</v>
      </c>
      <c r="C6" s="479"/>
      <c r="D6" s="479"/>
      <c r="E6" s="479"/>
      <c r="F6" s="479"/>
      <c r="G6" s="479"/>
      <c r="H6" s="479"/>
    </row>
    <row r="8" ht="13.5" thickBot="1">
      <c r="H8" s="5" t="s">
        <v>10</v>
      </c>
    </row>
    <row r="9" spans="1:8" ht="13.5" thickBot="1">
      <c r="A9" s="11" t="s">
        <v>7</v>
      </c>
      <c r="B9" s="475" t="s">
        <v>9</v>
      </c>
      <c r="C9" s="477" t="s">
        <v>291</v>
      </c>
      <c r="D9" s="477"/>
      <c r="E9" s="6" t="s">
        <v>11</v>
      </c>
      <c r="F9" s="478" t="s">
        <v>439</v>
      </c>
      <c r="G9" s="478"/>
      <c r="H9" s="1" t="s">
        <v>11</v>
      </c>
    </row>
    <row r="10" spans="1:8" ht="13.5" thickBot="1">
      <c r="A10" s="13" t="s">
        <v>8</v>
      </c>
      <c r="B10" s="476"/>
      <c r="C10" s="1" t="s">
        <v>0</v>
      </c>
      <c r="D10" s="1" t="s">
        <v>1</v>
      </c>
      <c r="E10" s="6" t="s">
        <v>410</v>
      </c>
      <c r="F10" s="8" t="s">
        <v>0</v>
      </c>
      <c r="G10" s="8" t="s">
        <v>303</v>
      </c>
      <c r="H10" s="1" t="s">
        <v>69</v>
      </c>
    </row>
    <row r="11" spans="1:8" s="62" customFormat="1" ht="12" thickBot="1">
      <c r="A11" s="58">
        <v>0</v>
      </c>
      <c r="B11" s="59">
        <v>1</v>
      </c>
      <c r="C11" s="58">
        <v>2</v>
      </c>
      <c r="D11" s="60">
        <v>3</v>
      </c>
      <c r="E11" s="59">
        <v>4</v>
      </c>
      <c r="F11" s="60">
        <v>5</v>
      </c>
      <c r="G11" s="60">
        <v>6</v>
      </c>
      <c r="H11" s="61">
        <v>7</v>
      </c>
    </row>
    <row r="12" spans="1:8" ht="16.5" customHeight="1">
      <c r="A12" s="9" t="s">
        <v>57</v>
      </c>
      <c r="B12" s="347" t="s">
        <v>409</v>
      </c>
      <c r="C12" s="353">
        <f>C13+C14+C15</f>
        <v>1388891.8</v>
      </c>
      <c r="D12" s="353">
        <f>D13+D14+D15</f>
        <v>1576744.9</v>
      </c>
      <c r="E12" s="354">
        <f>D12/C12*100</f>
        <v>113.52539485077237</v>
      </c>
      <c r="F12" s="353">
        <f>F13+F14+F15</f>
        <v>1527050</v>
      </c>
      <c r="G12" s="353">
        <f>G13+G14+G15</f>
        <v>1600000</v>
      </c>
      <c r="H12" s="355">
        <f>G12/F12*100</f>
        <v>104.77718476801677</v>
      </c>
    </row>
    <row r="13" spans="1:8" ht="15.75" customHeight="1">
      <c r="A13" s="9">
        <v>1</v>
      </c>
      <c r="B13" s="356" t="s">
        <v>128</v>
      </c>
      <c r="C13" s="357">
        <v>1384734.5</v>
      </c>
      <c r="D13" s="357">
        <v>1572562.7</v>
      </c>
      <c r="E13" s="354">
        <f>D13/C13*100</f>
        <v>113.56420310174981</v>
      </c>
      <c r="F13" s="358">
        <f>'BVC 2015 analitic'!G14</f>
        <v>1522550</v>
      </c>
      <c r="G13" s="358">
        <f>'BVC 2015 analitic'!I14</f>
        <v>1597250</v>
      </c>
      <c r="H13" s="355">
        <f>G13/F13*100</f>
        <v>104.90624281632788</v>
      </c>
    </row>
    <row r="14" spans="1:8" ht="15.75" customHeight="1">
      <c r="A14" s="9">
        <v>2</v>
      </c>
      <c r="B14" s="356" t="s">
        <v>129</v>
      </c>
      <c r="C14" s="357">
        <v>3855</v>
      </c>
      <c r="D14" s="357">
        <v>4182.2</v>
      </c>
      <c r="E14" s="354">
        <f>D14/C14*100</f>
        <v>108.4876783398184</v>
      </c>
      <c r="F14" s="358">
        <f>'BVC 2015 analitic'!G34</f>
        <v>4000</v>
      </c>
      <c r="G14" s="358">
        <f>'BVC 2015 analitic'!I34</f>
        <v>2350</v>
      </c>
      <c r="H14" s="355">
        <f>G14/F14*100</f>
        <v>58.75</v>
      </c>
    </row>
    <row r="15" spans="1:8" ht="15.75" customHeight="1" thickBot="1">
      <c r="A15" s="569">
        <v>3</v>
      </c>
      <c r="B15" s="570" t="s">
        <v>12</v>
      </c>
      <c r="C15" s="571">
        <v>302.3</v>
      </c>
      <c r="D15" s="571">
        <v>0</v>
      </c>
      <c r="E15" s="572">
        <f>D15/C15*100</f>
        <v>0</v>
      </c>
      <c r="F15" s="573">
        <f>'BVC 2015 analitic'!G40</f>
        <v>500</v>
      </c>
      <c r="G15" s="573">
        <f>'BVC 2015 analitic'!I40</f>
        <v>400</v>
      </c>
      <c r="H15" s="574">
        <f>G15/F15*100</f>
        <v>80</v>
      </c>
    </row>
    <row r="18" spans="1:8" ht="12.75" customHeight="1">
      <c r="A18" s="235" t="s">
        <v>296</v>
      </c>
      <c r="B18" s="480"/>
      <c r="C18" s="480"/>
      <c r="D18" s="480"/>
      <c r="E18" s="480"/>
      <c r="F18" s="480"/>
      <c r="G18" s="223" t="s">
        <v>297</v>
      </c>
      <c r="H18" s="480"/>
    </row>
    <row r="19" spans="1:8" ht="12.75">
      <c r="A19" s="426" t="s">
        <v>298</v>
      </c>
      <c r="B19" s="483"/>
      <c r="C19" s="483"/>
      <c r="D19" s="483"/>
      <c r="E19" s="483"/>
      <c r="F19" s="483"/>
      <c r="G19" s="225" t="s">
        <v>299</v>
      </c>
      <c r="H19" s="483"/>
    </row>
    <row r="20" spans="2:7" ht="12.75">
      <c r="B20" s="481"/>
      <c r="C20" s="482"/>
      <c r="D20" s="482"/>
      <c r="E20" s="482"/>
      <c r="F20" s="482"/>
      <c r="G20" s="109"/>
    </row>
  </sheetData>
  <mergeCells count="12">
    <mergeCell ref="A18:F18"/>
    <mergeCell ref="G18:H18"/>
    <mergeCell ref="B20:F20"/>
    <mergeCell ref="A19:F19"/>
    <mergeCell ref="G19:H19"/>
    <mergeCell ref="B9:B10"/>
    <mergeCell ref="C9:D9"/>
    <mergeCell ref="F9:G9"/>
    <mergeCell ref="A1:D1"/>
    <mergeCell ref="A2:D2"/>
    <mergeCell ref="A3:D3"/>
    <mergeCell ref="B6:H6"/>
  </mergeCells>
  <printOptions/>
  <pageMargins left="0.75" right="0.24" top="1" bottom="1" header="0.5" footer="0.5"/>
  <pageSetup fitToHeight="1" fitToWidth="1"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E174"/>
  <sheetViews>
    <sheetView tabSelected="1" workbookViewId="0" topLeftCell="A142">
      <selection activeCell="Q154" sqref="Q154"/>
    </sheetView>
  </sheetViews>
  <sheetFormatPr defaultColWidth="9.140625" defaultRowHeight="12.75"/>
  <cols>
    <col min="1" max="1" width="4.7109375" style="280" customWidth="1"/>
    <col min="2" max="2" width="3.421875" style="280" customWidth="1"/>
    <col min="3" max="3" width="3.7109375" style="280" customWidth="1"/>
    <col min="4" max="4" width="5.8515625" style="280" customWidth="1"/>
    <col min="5" max="5" width="42.28125" style="285" customWidth="1"/>
    <col min="6" max="6" width="5.00390625" style="279" customWidth="1"/>
    <col min="7" max="7" width="12.57421875" style="127" customWidth="1"/>
    <col min="8" max="8" width="12.421875" style="133" customWidth="1"/>
    <col min="9" max="9" width="12.00390625" style="48" customWidth="1"/>
    <col min="10" max="10" width="11.421875" style="132" customWidth="1"/>
    <col min="11" max="11" width="12.28125" style="370" customWidth="1"/>
    <col min="12" max="16384" width="9.140625" style="132" customWidth="1"/>
  </cols>
  <sheetData>
    <row r="1" spans="1:11" s="171" customFormat="1" ht="12.75">
      <c r="A1" s="264" t="s">
        <v>293</v>
      </c>
      <c r="B1" s="264"/>
      <c r="C1" s="264"/>
      <c r="D1" s="264"/>
      <c r="E1" s="264"/>
      <c r="F1" s="269"/>
      <c r="G1" s="153"/>
      <c r="K1" s="153" t="s">
        <v>140</v>
      </c>
    </row>
    <row r="2" spans="1:11" s="171" customFormat="1" ht="12.75">
      <c r="A2" s="264" t="s">
        <v>294</v>
      </c>
      <c r="B2" s="264"/>
      <c r="C2" s="264"/>
      <c r="D2" s="264"/>
      <c r="E2" s="264"/>
      <c r="F2" s="269"/>
      <c r="G2" s="153"/>
      <c r="K2" s="153"/>
    </row>
    <row r="3" spans="1:11" s="171" customFormat="1" ht="12.75">
      <c r="A3" s="264" t="s">
        <v>295</v>
      </c>
      <c r="B3" s="264"/>
      <c r="C3" s="264"/>
      <c r="D3" s="264"/>
      <c r="E3" s="264"/>
      <c r="F3" s="269"/>
      <c r="G3" s="153"/>
      <c r="K3" s="153"/>
    </row>
    <row r="4" spans="1:13" s="171" customFormat="1" ht="15.75">
      <c r="A4" s="487" t="s">
        <v>219</v>
      </c>
      <c r="B4" s="487"/>
      <c r="C4" s="487"/>
      <c r="D4" s="487"/>
      <c r="E4" s="487"/>
      <c r="F4" s="487"/>
      <c r="G4" s="487"/>
      <c r="H4" s="487"/>
      <c r="I4" s="471"/>
      <c r="J4" s="471"/>
      <c r="K4" s="471"/>
      <c r="L4" s="471"/>
      <c r="M4" s="471"/>
    </row>
    <row r="5" spans="1:11" ht="15.75" thickBot="1">
      <c r="A5" s="273"/>
      <c r="B5" s="273"/>
      <c r="C5" s="273"/>
      <c r="D5" s="273"/>
      <c r="E5" s="274"/>
      <c r="F5" s="269"/>
      <c r="H5" s="270"/>
      <c r="K5" s="270" t="s">
        <v>54</v>
      </c>
    </row>
    <row r="6" spans="1:11" ht="26.25" thickBot="1">
      <c r="A6" s="488"/>
      <c r="B6" s="489"/>
      <c r="C6" s="489"/>
      <c r="D6" s="490" t="s">
        <v>55</v>
      </c>
      <c r="E6" s="489"/>
      <c r="F6" s="361" t="s">
        <v>67</v>
      </c>
      <c r="G6" s="288" t="s">
        <v>436</v>
      </c>
      <c r="H6" s="362" t="s">
        <v>2</v>
      </c>
      <c r="I6" s="362" t="s">
        <v>3</v>
      </c>
      <c r="J6" s="362" t="s">
        <v>4</v>
      </c>
      <c r="K6" s="363" t="s">
        <v>5</v>
      </c>
    </row>
    <row r="7" spans="1:11" s="370" customFormat="1" ht="13.5" thickBot="1">
      <c r="A7" s="364">
        <v>0</v>
      </c>
      <c r="B7" s="491">
        <v>1</v>
      </c>
      <c r="C7" s="491"/>
      <c r="D7" s="492">
        <v>2</v>
      </c>
      <c r="E7" s="492"/>
      <c r="F7" s="365">
        <v>3</v>
      </c>
      <c r="G7" s="366">
        <v>4</v>
      </c>
      <c r="H7" s="367">
        <v>5</v>
      </c>
      <c r="I7" s="368">
        <v>6</v>
      </c>
      <c r="J7" s="365">
        <v>7</v>
      </c>
      <c r="K7" s="369">
        <v>8</v>
      </c>
    </row>
    <row r="8" spans="1:14" ht="12.75">
      <c r="A8" s="371" t="s">
        <v>31</v>
      </c>
      <c r="B8" s="312"/>
      <c r="C8" s="312"/>
      <c r="D8" s="446" t="s">
        <v>340</v>
      </c>
      <c r="E8" s="446"/>
      <c r="F8" s="372">
        <v>1</v>
      </c>
      <c r="G8" s="328">
        <f>'BVC 2015 analitic'!J13</f>
        <v>1650000</v>
      </c>
      <c r="H8" s="328">
        <f>H9+H29+H35</f>
        <v>470000</v>
      </c>
      <c r="I8" s="328">
        <f>I9+I29+I35</f>
        <v>850000</v>
      </c>
      <c r="J8" s="328">
        <f>J9+J29+J35</f>
        <v>1175000</v>
      </c>
      <c r="K8" s="373">
        <f>K9+K29+K35</f>
        <v>1650000</v>
      </c>
      <c r="M8" s="133"/>
      <c r="N8" s="133"/>
    </row>
    <row r="9" spans="1:14" ht="12.75">
      <c r="A9" s="434"/>
      <c r="B9" s="298">
        <v>1</v>
      </c>
      <c r="C9" s="296"/>
      <c r="D9" s="349" t="s">
        <v>341</v>
      </c>
      <c r="E9" s="349"/>
      <c r="F9" s="292">
        <v>2</v>
      </c>
      <c r="G9" s="217">
        <f>'BVC 2015 analitic'!J14</f>
        <v>1647450</v>
      </c>
      <c r="H9" s="217">
        <f>H10+H15+H16+H19+H20+H21</f>
        <v>469235</v>
      </c>
      <c r="I9" s="217">
        <f>I10+I15+I16+I19+I20+I21</f>
        <v>848725</v>
      </c>
      <c r="J9" s="217">
        <f>J10+J15+J16+J19+J20+J21</f>
        <v>1173342.5</v>
      </c>
      <c r="K9" s="359">
        <f>K10+K15+K16+K19+K20+K21</f>
        <v>1647450</v>
      </c>
      <c r="M9" s="133"/>
      <c r="N9" s="133"/>
    </row>
    <row r="10" spans="1:14" ht="12.75">
      <c r="A10" s="434"/>
      <c r="B10" s="228"/>
      <c r="C10" s="296" t="s">
        <v>32</v>
      </c>
      <c r="D10" s="349" t="s">
        <v>250</v>
      </c>
      <c r="E10" s="349"/>
      <c r="F10" s="372">
        <v>3</v>
      </c>
      <c r="G10" s="217">
        <f>'BVC 2015 analitic'!J15</f>
        <v>1348000</v>
      </c>
      <c r="H10" s="217">
        <f>H11+H12+H13+H14</f>
        <v>379520</v>
      </c>
      <c r="I10" s="217">
        <f>I11+I12+I13+I14</f>
        <v>699200</v>
      </c>
      <c r="J10" s="217">
        <f>J11+J12+J13+J14</f>
        <v>998800</v>
      </c>
      <c r="K10" s="359">
        <f>K11+K12+K13+K14</f>
        <v>1348000</v>
      </c>
      <c r="M10" s="133"/>
      <c r="N10" s="133"/>
    </row>
    <row r="11" spans="1:14" ht="12.75">
      <c r="A11" s="434"/>
      <c r="B11" s="228"/>
      <c r="C11" s="296"/>
      <c r="D11" s="221" t="s">
        <v>190</v>
      </c>
      <c r="E11" s="221" t="s">
        <v>78</v>
      </c>
      <c r="F11" s="292">
        <v>4</v>
      </c>
      <c r="G11" s="217">
        <f>'BVC 2015 analitic'!J16</f>
        <v>1232000</v>
      </c>
      <c r="H11" s="360">
        <v>351680</v>
      </c>
      <c r="I11" s="360">
        <v>652800</v>
      </c>
      <c r="J11" s="360">
        <v>929200</v>
      </c>
      <c r="K11" s="297">
        <f>G11</f>
        <v>1232000</v>
      </c>
      <c r="M11" s="133"/>
      <c r="N11" s="133"/>
    </row>
    <row r="12" spans="1:14" ht="12.75">
      <c r="A12" s="434"/>
      <c r="B12" s="228"/>
      <c r="C12" s="296"/>
      <c r="D12" s="221" t="s">
        <v>191</v>
      </c>
      <c r="E12" s="221" t="s">
        <v>79</v>
      </c>
      <c r="F12" s="372">
        <v>5</v>
      </c>
      <c r="G12" s="217">
        <f>'BVC 2015 analitic'!J17</f>
        <v>70000</v>
      </c>
      <c r="H12" s="360">
        <f>ROUND(SUM(G12*24%),1)</f>
        <v>16800</v>
      </c>
      <c r="I12" s="360">
        <f>ROUND(SUM(G12*40%),1)</f>
        <v>28000</v>
      </c>
      <c r="J12" s="360">
        <f>ROUND(SUM(G12*60%),1)</f>
        <v>42000</v>
      </c>
      <c r="K12" s="297">
        <f>G12</f>
        <v>70000</v>
      </c>
      <c r="M12" s="133"/>
      <c r="N12" s="133"/>
    </row>
    <row r="13" spans="1:14" ht="12.75">
      <c r="A13" s="434"/>
      <c r="B13" s="228"/>
      <c r="C13" s="296"/>
      <c r="D13" s="221" t="s">
        <v>284</v>
      </c>
      <c r="E13" s="221" t="s">
        <v>80</v>
      </c>
      <c r="F13" s="292">
        <v>6</v>
      </c>
      <c r="G13" s="217">
        <f>'BVC 2015 analitic'!J18</f>
        <v>26000</v>
      </c>
      <c r="H13" s="360">
        <f>ROUND(SUM(G13*24%),1)</f>
        <v>6240</v>
      </c>
      <c r="I13" s="360">
        <f>ROUND(SUM(G13*40%),1)</f>
        <v>10400</v>
      </c>
      <c r="J13" s="360">
        <f>ROUND(SUM(G13*60%),1)</f>
        <v>15600</v>
      </c>
      <c r="K13" s="297">
        <f>G13</f>
        <v>26000</v>
      </c>
      <c r="M13" s="133"/>
      <c r="N13" s="133"/>
    </row>
    <row r="14" spans="1:14" ht="12.75">
      <c r="A14" s="434"/>
      <c r="B14" s="228"/>
      <c r="C14" s="296"/>
      <c r="D14" s="221" t="s">
        <v>285</v>
      </c>
      <c r="E14" s="221" t="s">
        <v>81</v>
      </c>
      <c r="F14" s="372">
        <v>7</v>
      </c>
      <c r="G14" s="217">
        <f>'BVC 2015 analitic'!J19</f>
        <v>20000</v>
      </c>
      <c r="H14" s="360">
        <f>ROUND(SUM(G14*24%),1)</f>
        <v>4800</v>
      </c>
      <c r="I14" s="360">
        <f>ROUND(SUM(G14*40%),1)</f>
        <v>8000</v>
      </c>
      <c r="J14" s="360">
        <f>ROUND(SUM(G14*60%),1)</f>
        <v>12000</v>
      </c>
      <c r="K14" s="297">
        <f>G14</f>
        <v>20000</v>
      </c>
      <c r="M14" s="133"/>
      <c r="N14" s="133"/>
    </row>
    <row r="15" spans="1:14" ht="12.75">
      <c r="A15" s="434"/>
      <c r="B15" s="228"/>
      <c r="C15" s="296" t="s">
        <v>33</v>
      </c>
      <c r="D15" s="349" t="s">
        <v>34</v>
      </c>
      <c r="E15" s="349"/>
      <c r="F15" s="292">
        <v>8</v>
      </c>
      <c r="G15" s="217">
        <f>'BVC 2015 analitic'!J20</f>
        <v>2000</v>
      </c>
      <c r="H15" s="360">
        <f>ROUND(SUM(G15*24%),1)</f>
        <v>480</v>
      </c>
      <c r="I15" s="360">
        <f>ROUND(SUM(G15*40%),1)</f>
        <v>800</v>
      </c>
      <c r="J15" s="360">
        <f>ROUND(SUM(G15*60%),1)</f>
        <v>1200</v>
      </c>
      <c r="K15" s="297">
        <f>G15</f>
        <v>2000</v>
      </c>
      <c r="M15" s="133"/>
      <c r="N15" s="133"/>
    </row>
    <row r="16" spans="1:14" ht="28.5" customHeight="1">
      <c r="A16" s="434"/>
      <c r="B16" s="228"/>
      <c r="C16" s="296" t="s">
        <v>35</v>
      </c>
      <c r="D16" s="349" t="s">
        <v>342</v>
      </c>
      <c r="E16" s="349"/>
      <c r="F16" s="372">
        <v>9</v>
      </c>
      <c r="G16" s="217">
        <f>'BVC 2015 analitic'!J21</f>
        <v>0</v>
      </c>
      <c r="H16" s="217">
        <f>H17+H18</f>
        <v>0</v>
      </c>
      <c r="I16" s="217">
        <f>I17+I18</f>
        <v>0</v>
      </c>
      <c r="J16" s="217">
        <f>J17+J18</f>
        <v>0</v>
      </c>
      <c r="K16" s="359">
        <f>K17+K18</f>
        <v>0</v>
      </c>
      <c r="M16" s="133"/>
      <c r="N16" s="133"/>
    </row>
    <row r="17" spans="1:14" ht="12.75">
      <c r="A17" s="434"/>
      <c r="B17" s="228"/>
      <c r="C17" s="228"/>
      <c r="D17" s="299" t="s">
        <v>21</v>
      </c>
      <c r="E17" s="300" t="s">
        <v>36</v>
      </c>
      <c r="F17" s="292">
        <v>10</v>
      </c>
      <c r="G17" s="217">
        <f>'BVC 2015 analitic'!J22</f>
        <v>0</v>
      </c>
      <c r="H17" s="360">
        <f>ROUND(SUM(G17*30%),1)</f>
        <v>0</v>
      </c>
      <c r="I17" s="360">
        <f>ROUND(SUM(G17*50%),1)</f>
        <v>0</v>
      </c>
      <c r="J17" s="360">
        <f>ROUND(SUM(G17*65%),1)</f>
        <v>0</v>
      </c>
      <c r="K17" s="297">
        <f>G17</f>
        <v>0</v>
      </c>
      <c r="M17" s="133"/>
      <c r="N17" s="133"/>
    </row>
    <row r="18" spans="1:14" ht="12.75">
      <c r="A18" s="434"/>
      <c r="B18" s="228"/>
      <c r="C18" s="228"/>
      <c r="D18" s="299" t="s">
        <v>22</v>
      </c>
      <c r="E18" s="300" t="s">
        <v>37</v>
      </c>
      <c r="F18" s="372">
        <v>11</v>
      </c>
      <c r="G18" s="217">
        <f>'BVC 2015 analitic'!J23</f>
        <v>0</v>
      </c>
      <c r="H18" s="360">
        <f>ROUND(SUM(G18*30%),1)</f>
        <v>0</v>
      </c>
      <c r="I18" s="360">
        <f>ROUND(SUM(G18*50%),1)</f>
        <v>0</v>
      </c>
      <c r="J18" s="360">
        <f>ROUND(SUM(G18*65%),1)</f>
        <v>0</v>
      </c>
      <c r="K18" s="297">
        <f>G18</f>
        <v>0</v>
      </c>
      <c r="M18" s="133"/>
      <c r="N18" s="133"/>
    </row>
    <row r="19" spans="1:14" ht="12.75">
      <c r="A19" s="434"/>
      <c r="B19" s="228"/>
      <c r="C19" s="296" t="s">
        <v>38</v>
      </c>
      <c r="D19" s="349" t="s">
        <v>82</v>
      </c>
      <c r="E19" s="349"/>
      <c r="F19" s="292">
        <v>12</v>
      </c>
      <c r="G19" s="217">
        <f>'BVC 2015 analitic'!J24</f>
        <v>6500</v>
      </c>
      <c r="H19" s="360">
        <f>ROUND(SUM(G19*30%),1)</f>
        <v>1950</v>
      </c>
      <c r="I19" s="360">
        <f>ROUND(SUM(G19*50%),1)</f>
        <v>3250</v>
      </c>
      <c r="J19" s="360">
        <f>ROUND(SUM(G19*65%),1)</f>
        <v>4225</v>
      </c>
      <c r="K19" s="297">
        <f>G19</f>
        <v>6500</v>
      </c>
      <c r="M19" s="133"/>
      <c r="N19" s="133"/>
    </row>
    <row r="20" spans="1:14" ht="26.25" customHeight="1">
      <c r="A20" s="434"/>
      <c r="B20" s="228"/>
      <c r="C20" s="296" t="s">
        <v>39</v>
      </c>
      <c r="D20" s="349" t="s">
        <v>160</v>
      </c>
      <c r="E20" s="349"/>
      <c r="F20" s="372">
        <v>13</v>
      </c>
      <c r="G20" s="217">
        <f>'BVC 2015 analitic'!J25</f>
        <v>50000</v>
      </c>
      <c r="H20" s="360">
        <f>ROUND(SUM(G20*30%),1)</f>
        <v>15000</v>
      </c>
      <c r="I20" s="360">
        <f>ROUND(SUM(G20*50%),1)</f>
        <v>25000</v>
      </c>
      <c r="J20" s="360">
        <f>ROUND(SUM(G20*65%),1)</f>
        <v>32500</v>
      </c>
      <c r="K20" s="297">
        <f>G20</f>
        <v>50000</v>
      </c>
      <c r="M20" s="133"/>
      <c r="N20" s="133"/>
    </row>
    <row r="21" spans="1:14" ht="29.25" customHeight="1">
      <c r="A21" s="434"/>
      <c r="B21" s="296"/>
      <c r="C21" s="296" t="s">
        <v>45</v>
      </c>
      <c r="D21" s="231" t="s">
        <v>343</v>
      </c>
      <c r="E21" s="232"/>
      <c r="F21" s="292">
        <v>14</v>
      </c>
      <c r="G21" s="217">
        <f>'BVC 2015 analitic'!J26</f>
        <v>240950</v>
      </c>
      <c r="H21" s="217">
        <f>H22+H23+H26+H27+H28</f>
        <v>72285</v>
      </c>
      <c r="I21" s="217">
        <f>I22+I23+I26+I27+I28</f>
        <v>120475</v>
      </c>
      <c r="J21" s="217">
        <f>J22+J23+J26+J27+J28</f>
        <v>136617.5</v>
      </c>
      <c r="K21" s="359">
        <f>K22+K23+K26+K27+K28</f>
        <v>240950</v>
      </c>
      <c r="M21" s="133"/>
      <c r="N21" s="133"/>
    </row>
    <row r="22" spans="1:14" ht="12.75">
      <c r="A22" s="434"/>
      <c r="B22" s="296"/>
      <c r="C22" s="296"/>
      <c r="D22" s="221" t="s">
        <v>163</v>
      </c>
      <c r="E22" s="221" t="s">
        <v>161</v>
      </c>
      <c r="F22" s="372">
        <v>15</v>
      </c>
      <c r="G22" s="217">
        <f>'BVC 2015 analitic'!J27</f>
        <v>4300</v>
      </c>
      <c r="H22" s="360">
        <f>ROUND(SUM(G22*30%),1)</f>
        <v>1290</v>
      </c>
      <c r="I22" s="360">
        <f>ROUND(SUM(G22*50%),1)</f>
        <v>2150</v>
      </c>
      <c r="J22" s="360">
        <f>ROUND(SUM(G22*65%),1)</f>
        <v>2795</v>
      </c>
      <c r="K22" s="297">
        <f>G22</f>
        <v>4300</v>
      </c>
      <c r="M22" s="133"/>
      <c r="N22" s="133"/>
    </row>
    <row r="23" spans="1:14" ht="25.5">
      <c r="A23" s="434"/>
      <c r="B23" s="296"/>
      <c r="C23" s="296"/>
      <c r="D23" s="221" t="s">
        <v>251</v>
      </c>
      <c r="E23" s="221" t="s">
        <v>345</v>
      </c>
      <c r="F23" s="292">
        <v>16</v>
      </c>
      <c r="G23" s="217">
        <f>'BVC 2015 analitic'!J28</f>
        <v>4300</v>
      </c>
      <c r="H23" s="217">
        <f>H24+H25</f>
        <v>1290</v>
      </c>
      <c r="I23" s="217">
        <f>I24+I25</f>
        <v>2150</v>
      </c>
      <c r="J23" s="217">
        <f>J24+J25</f>
        <v>2795</v>
      </c>
      <c r="K23" s="359">
        <f>K24+K25</f>
        <v>4300</v>
      </c>
      <c r="M23" s="133"/>
      <c r="N23" s="133"/>
    </row>
    <row r="24" spans="1:14" ht="12.75">
      <c r="A24" s="434"/>
      <c r="B24" s="296"/>
      <c r="C24" s="296"/>
      <c r="D24" s="221"/>
      <c r="E24" s="221" t="s">
        <v>286</v>
      </c>
      <c r="F24" s="372">
        <v>17</v>
      </c>
      <c r="G24" s="217">
        <f>'BVC 2015 analitic'!J29</f>
        <v>4300</v>
      </c>
      <c r="H24" s="360">
        <f aca="true" t="shared" si="0" ref="H24:H35">ROUND(SUM(G24*30%),1)</f>
        <v>1290</v>
      </c>
      <c r="I24" s="360">
        <f aca="true" t="shared" si="1" ref="I24:I35">ROUND(SUM(G24*50%),1)</f>
        <v>2150</v>
      </c>
      <c r="J24" s="360">
        <f aca="true" t="shared" si="2" ref="J24:J35">ROUND(SUM(G24*65%),1)</f>
        <v>2795</v>
      </c>
      <c r="K24" s="297">
        <f>G24</f>
        <v>4300</v>
      </c>
      <c r="M24" s="133"/>
      <c r="N24" s="133"/>
    </row>
    <row r="25" spans="1:14" ht="12.75">
      <c r="A25" s="434"/>
      <c r="B25" s="296"/>
      <c r="C25" s="296"/>
      <c r="D25" s="221"/>
      <c r="E25" s="221" t="s">
        <v>287</v>
      </c>
      <c r="F25" s="292">
        <v>18</v>
      </c>
      <c r="G25" s="217">
        <f>'BVC 2015 analitic'!J30</f>
        <v>0</v>
      </c>
      <c r="H25" s="360">
        <f t="shared" si="0"/>
        <v>0</v>
      </c>
      <c r="I25" s="360">
        <f t="shared" si="1"/>
        <v>0</v>
      </c>
      <c r="J25" s="360">
        <f t="shared" si="2"/>
        <v>0</v>
      </c>
      <c r="K25" s="297">
        <f>G25</f>
        <v>0</v>
      </c>
      <c r="M25" s="133"/>
      <c r="N25" s="133"/>
    </row>
    <row r="26" spans="1:14" ht="12.75">
      <c r="A26" s="434"/>
      <c r="B26" s="296"/>
      <c r="C26" s="296"/>
      <c r="D26" s="221" t="s">
        <v>253</v>
      </c>
      <c r="E26" s="221" t="s">
        <v>162</v>
      </c>
      <c r="F26" s="372">
        <v>19</v>
      </c>
      <c r="G26" s="217">
        <f>'BVC 2015 analitic'!J31</f>
        <v>260</v>
      </c>
      <c r="H26" s="360">
        <f t="shared" si="0"/>
        <v>78</v>
      </c>
      <c r="I26" s="360">
        <f t="shared" si="1"/>
        <v>130</v>
      </c>
      <c r="J26" s="360">
        <f t="shared" si="2"/>
        <v>169</v>
      </c>
      <c r="K26" s="297">
        <f>G26</f>
        <v>260</v>
      </c>
      <c r="M26" s="133"/>
      <c r="N26" s="133"/>
    </row>
    <row r="27" spans="1:14" ht="12.75">
      <c r="A27" s="434"/>
      <c r="B27" s="296"/>
      <c r="C27" s="296"/>
      <c r="D27" s="221" t="s">
        <v>254</v>
      </c>
      <c r="E27" s="221" t="s">
        <v>141</v>
      </c>
      <c r="F27" s="292">
        <v>20</v>
      </c>
      <c r="G27" s="217">
        <f>'BVC 2015 analitic'!J32</f>
        <v>0</v>
      </c>
      <c r="H27" s="360">
        <f t="shared" si="0"/>
        <v>0</v>
      </c>
      <c r="I27" s="360">
        <f t="shared" si="1"/>
        <v>0</v>
      </c>
      <c r="J27" s="360">
        <f t="shared" si="2"/>
        <v>0</v>
      </c>
      <c r="K27" s="297">
        <f>G27</f>
        <v>0</v>
      </c>
      <c r="M27" s="133"/>
      <c r="N27" s="133"/>
    </row>
    <row r="28" spans="1:14" ht="12.75">
      <c r="A28" s="434"/>
      <c r="B28" s="296"/>
      <c r="C28" s="296"/>
      <c r="D28" s="221" t="s">
        <v>255</v>
      </c>
      <c r="E28" s="221" t="s">
        <v>81</v>
      </c>
      <c r="F28" s="372">
        <v>21</v>
      </c>
      <c r="G28" s="217">
        <f>'BVC 2015 analitic'!J33</f>
        <v>232090</v>
      </c>
      <c r="H28" s="360">
        <f t="shared" si="0"/>
        <v>69627</v>
      </c>
      <c r="I28" s="360">
        <f t="shared" si="1"/>
        <v>116045</v>
      </c>
      <c r="J28" s="360">
        <v>130858.5</v>
      </c>
      <c r="K28" s="297">
        <f>G28</f>
        <v>232090</v>
      </c>
      <c r="M28" s="133"/>
      <c r="N28" s="133"/>
    </row>
    <row r="29" spans="1:14" ht="27.75" customHeight="1">
      <c r="A29" s="434"/>
      <c r="B29" s="296">
        <v>2</v>
      </c>
      <c r="C29" s="296"/>
      <c r="D29" s="349" t="s">
        <v>344</v>
      </c>
      <c r="E29" s="349"/>
      <c r="F29" s="292">
        <v>22</v>
      </c>
      <c r="G29" s="217">
        <f>'BVC 2015 analitic'!J34</f>
        <v>2150</v>
      </c>
      <c r="H29" s="217">
        <f>H30+H31+H32+H33+H34</f>
        <v>645</v>
      </c>
      <c r="I29" s="217">
        <f>I30+I31+I32+I33+I34</f>
        <v>1075</v>
      </c>
      <c r="J29" s="217">
        <f>J30+J31+J32+J33+J34</f>
        <v>1397.5</v>
      </c>
      <c r="K29" s="359">
        <f>K30+K31+K32+K33+K34</f>
        <v>2150</v>
      </c>
      <c r="M29" s="133"/>
      <c r="N29" s="133"/>
    </row>
    <row r="30" spans="1:14" ht="12.75">
      <c r="A30" s="434"/>
      <c r="B30" s="228"/>
      <c r="C30" s="296" t="s">
        <v>32</v>
      </c>
      <c r="D30" s="349" t="s">
        <v>40</v>
      </c>
      <c r="E30" s="349"/>
      <c r="F30" s="372">
        <v>23</v>
      </c>
      <c r="G30" s="217">
        <f>'BVC 2015 analitic'!J35</f>
        <v>50</v>
      </c>
      <c r="H30" s="360">
        <f t="shared" si="0"/>
        <v>15</v>
      </c>
      <c r="I30" s="360">
        <f t="shared" si="1"/>
        <v>25</v>
      </c>
      <c r="J30" s="360">
        <f t="shared" si="2"/>
        <v>32.5</v>
      </c>
      <c r="K30" s="297">
        <f aca="true" t="shared" si="3" ref="K30:K35">G30</f>
        <v>50</v>
      </c>
      <c r="M30" s="133"/>
      <c r="N30" s="133"/>
    </row>
    <row r="31" spans="1:14" ht="12.75">
      <c r="A31" s="434"/>
      <c r="B31" s="228"/>
      <c r="C31" s="296" t="s">
        <v>33</v>
      </c>
      <c r="D31" s="230" t="s">
        <v>83</v>
      </c>
      <c r="E31" s="230"/>
      <c r="F31" s="292">
        <v>24</v>
      </c>
      <c r="G31" s="217">
        <f>'BVC 2015 analitic'!J36</f>
        <v>0</v>
      </c>
      <c r="H31" s="360">
        <f t="shared" si="0"/>
        <v>0</v>
      </c>
      <c r="I31" s="360">
        <f t="shared" si="1"/>
        <v>0</v>
      </c>
      <c r="J31" s="360">
        <f t="shared" si="2"/>
        <v>0</v>
      </c>
      <c r="K31" s="297">
        <f t="shared" si="3"/>
        <v>0</v>
      </c>
      <c r="M31" s="133"/>
      <c r="N31" s="133"/>
    </row>
    <row r="32" spans="1:14" ht="12.75">
      <c r="A32" s="434"/>
      <c r="B32" s="228"/>
      <c r="C32" s="296" t="s">
        <v>35</v>
      </c>
      <c r="D32" s="230" t="s">
        <v>84</v>
      </c>
      <c r="E32" s="230"/>
      <c r="F32" s="372">
        <v>25</v>
      </c>
      <c r="G32" s="217">
        <f>'BVC 2015 analitic'!J37</f>
        <v>400</v>
      </c>
      <c r="H32" s="360">
        <f t="shared" si="0"/>
        <v>120</v>
      </c>
      <c r="I32" s="360">
        <f t="shared" si="1"/>
        <v>200</v>
      </c>
      <c r="J32" s="360">
        <f t="shared" si="2"/>
        <v>260</v>
      </c>
      <c r="K32" s="297">
        <f t="shared" si="3"/>
        <v>400</v>
      </c>
      <c r="M32" s="133"/>
      <c r="N32" s="133"/>
    </row>
    <row r="33" spans="1:14" ht="12.75">
      <c r="A33" s="434"/>
      <c r="B33" s="228"/>
      <c r="C33" s="296" t="s">
        <v>38</v>
      </c>
      <c r="D33" s="349" t="s">
        <v>41</v>
      </c>
      <c r="E33" s="349"/>
      <c r="F33" s="292">
        <v>26</v>
      </c>
      <c r="G33" s="217">
        <f>'BVC 2015 analitic'!J38</f>
        <v>1300</v>
      </c>
      <c r="H33" s="360">
        <f t="shared" si="0"/>
        <v>390</v>
      </c>
      <c r="I33" s="360">
        <f t="shared" si="1"/>
        <v>650</v>
      </c>
      <c r="J33" s="360">
        <f t="shared" si="2"/>
        <v>845</v>
      </c>
      <c r="K33" s="297">
        <f t="shared" si="3"/>
        <v>1300</v>
      </c>
      <c r="M33" s="133"/>
      <c r="N33" s="133"/>
    </row>
    <row r="34" spans="1:14" ht="12.75">
      <c r="A34" s="434"/>
      <c r="B34" s="228"/>
      <c r="C34" s="296" t="s">
        <v>39</v>
      </c>
      <c r="D34" s="349" t="s">
        <v>42</v>
      </c>
      <c r="E34" s="349"/>
      <c r="F34" s="372">
        <v>27</v>
      </c>
      <c r="G34" s="217">
        <f>'BVC 2015 analitic'!J39</f>
        <v>400</v>
      </c>
      <c r="H34" s="360">
        <f t="shared" si="0"/>
        <v>120</v>
      </c>
      <c r="I34" s="360">
        <f t="shared" si="1"/>
        <v>200</v>
      </c>
      <c r="J34" s="360">
        <f t="shared" si="2"/>
        <v>260</v>
      </c>
      <c r="K34" s="297">
        <f t="shared" si="3"/>
        <v>400</v>
      </c>
      <c r="M34" s="133"/>
      <c r="N34" s="133"/>
    </row>
    <row r="35" spans="1:14" ht="12.75">
      <c r="A35" s="434"/>
      <c r="B35" s="296">
        <v>3</v>
      </c>
      <c r="C35" s="296"/>
      <c r="D35" s="349" t="s">
        <v>12</v>
      </c>
      <c r="E35" s="349"/>
      <c r="F35" s="292">
        <v>28</v>
      </c>
      <c r="G35" s="217">
        <f>'BVC 2015 analitic'!J40</f>
        <v>400</v>
      </c>
      <c r="H35" s="360">
        <f t="shared" si="0"/>
        <v>120</v>
      </c>
      <c r="I35" s="360">
        <f t="shared" si="1"/>
        <v>200</v>
      </c>
      <c r="J35" s="360">
        <f t="shared" si="2"/>
        <v>260</v>
      </c>
      <c r="K35" s="297">
        <f t="shared" si="3"/>
        <v>400</v>
      </c>
      <c r="M35" s="133"/>
      <c r="N35" s="133"/>
    </row>
    <row r="36" spans="1:14" ht="12.75">
      <c r="A36" s="295" t="s">
        <v>20</v>
      </c>
      <c r="B36" s="349" t="s">
        <v>346</v>
      </c>
      <c r="C36" s="349"/>
      <c r="D36" s="349"/>
      <c r="E36" s="349"/>
      <c r="F36" s="372">
        <v>29</v>
      </c>
      <c r="G36" s="217">
        <f>'BVC 2015 analitic'!J41</f>
        <v>1515000</v>
      </c>
      <c r="H36" s="217">
        <f>H37+H146+H154</f>
        <v>400000</v>
      </c>
      <c r="I36" s="217">
        <f>I37+I146+I154</f>
        <v>750000</v>
      </c>
      <c r="J36" s="217">
        <f>J37+J146+J154</f>
        <v>1065000</v>
      </c>
      <c r="K36" s="359">
        <f>K37+K146+K154</f>
        <v>1515000</v>
      </c>
      <c r="M36" s="133"/>
      <c r="N36" s="133"/>
    </row>
    <row r="37" spans="1:14" ht="25.5" customHeight="1">
      <c r="A37" s="434"/>
      <c r="B37" s="296">
        <v>1</v>
      </c>
      <c r="C37" s="349" t="s">
        <v>347</v>
      </c>
      <c r="D37" s="349"/>
      <c r="E37" s="349"/>
      <c r="F37" s="292">
        <v>30</v>
      </c>
      <c r="G37" s="217">
        <f>'BVC 2015 analitic'!J42</f>
        <v>1509750</v>
      </c>
      <c r="H37" s="217">
        <f>H38+H86+H93+H129</f>
        <v>398425</v>
      </c>
      <c r="I37" s="217">
        <f>I38+I86+I93+I129</f>
        <v>747375</v>
      </c>
      <c r="J37" s="217">
        <f>J38+J86+J93+J129</f>
        <v>1061587.5</v>
      </c>
      <c r="K37" s="359">
        <f>K38+K86+K93+K129</f>
        <v>1509750</v>
      </c>
      <c r="M37" s="133"/>
      <c r="N37" s="133"/>
    </row>
    <row r="38" spans="1:14" ht="24.75" customHeight="1">
      <c r="A38" s="434"/>
      <c r="B38" s="453"/>
      <c r="C38" s="349" t="s">
        <v>348</v>
      </c>
      <c r="D38" s="349"/>
      <c r="E38" s="349"/>
      <c r="F38" s="372">
        <v>31</v>
      </c>
      <c r="G38" s="217">
        <f>'BVC 2015 analitic'!J43</f>
        <v>502750</v>
      </c>
      <c r="H38" s="217">
        <f>H39+H47+H53</f>
        <v>150825</v>
      </c>
      <c r="I38" s="217">
        <f>I39+I47+I53</f>
        <v>271375</v>
      </c>
      <c r="J38" s="217">
        <f>J39+J47+J53</f>
        <v>366787.5</v>
      </c>
      <c r="K38" s="359">
        <f>K39+K47+K53</f>
        <v>502750</v>
      </c>
      <c r="M38" s="133"/>
      <c r="N38" s="133"/>
    </row>
    <row r="39" spans="1:14" ht="26.25" customHeight="1">
      <c r="A39" s="434"/>
      <c r="B39" s="454"/>
      <c r="C39" s="296" t="s">
        <v>85</v>
      </c>
      <c r="D39" s="231" t="s">
        <v>349</v>
      </c>
      <c r="E39" s="232"/>
      <c r="F39" s="292">
        <v>32</v>
      </c>
      <c r="G39" s="217">
        <f>'BVC 2015 analitic'!J44</f>
        <v>201950</v>
      </c>
      <c r="H39" s="217">
        <f>H40+H41+H44+H45+H46</f>
        <v>60585</v>
      </c>
      <c r="I39" s="217">
        <f>I40+I41+I44+I45+I46</f>
        <v>100975</v>
      </c>
      <c r="J39" s="217">
        <f>J40+J41+J44+J45+J46</f>
        <v>131267.5</v>
      </c>
      <c r="K39" s="359">
        <f>K40+K41+K44+K45+K46</f>
        <v>201950</v>
      </c>
      <c r="M39" s="133"/>
      <c r="N39" s="133"/>
    </row>
    <row r="40" spans="1:14" ht="12.75">
      <c r="A40" s="434"/>
      <c r="B40" s="454"/>
      <c r="C40" s="296" t="s">
        <v>32</v>
      </c>
      <c r="D40" s="231" t="s">
        <v>86</v>
      </c>
      <c r="E40" s="232"/>
      <c r="F40" s="372">
        <v>33</v>
      </c>
      <c r="G40" s="217">
        <f>'BVC 2015 analitic'!J45</f>
        <v>35500</v>
      </c>
      <c r="H40" s="360">
        <f aca="true" t="shared" si="4" ref="H40:H92">ROUND(SUM(G40*30%),1)</f>
        <v>10650</v>
      </c>
      <c r="I40" s="360">
        <f aca="true" t="shared" si="5" ref="I40:I46">ROUND(SUM(G40*50%),1)</f>
        <v>17750</v>
      </c>
      <c r="J40" s="360">
        <f aca="true" t="shared" si="6" ref="J40:J46">ROUND(SUM(G40*65%),1)</f>
        <v>23075</v>
      </c>
      <c r="K40" s="297">
        <f>G40</f>
        <v>35500</v>
      </c>
      <c r="M40" s="133"/>
      <c r="N40" s="133"/>
    </row>
    <row r="41" spans="1:14" ht="12.75">
      <c r="A41" s="434"/>
      <c r="B41" s="454"/>
      <c r="C41" s="296" t="s">
        <v>33</v>
      </c>
      <c r="D41" s="231" t="s">
        <v>271</v>
      </c>
      <c r="E41" s="232"/>
      <c r="F41" s="292">
        <v>34</v>
      </c>
      <c r="G41" s="217">
        <f>'BVC 2015 analitic'!J46</f>
        <v>143000</v>
      </c>
      <c r="H41" s="360">
        <f t="shared" si="4"/>
        <v>42900</v>
      </c>
      <c r="I41" s="360">
        <f t="shared" si="5"/>
        <v>71500</v>
      </c>
      <c r="J41" s="360">
        <f t="shared" si="6"/>
        <v>92950</v>
      </c>
      <c r="K41" s="297">
        <f aca="true" t="shared" si="7" ref="K41:K46">G41</f>
        <v>143000</v>
      </c>
      <c r="M41" s="133"/>
      <c r="N41" s="133"/>
    </row>
    <row r="42" spans="1:14" ht="12.75">
      <c r="A42" s="434"/>
      <c r="B42" s="454"/>
      <c r="C42" s="296"/>
      <c r="D42" s="221" t="s">
        <v>87</v>
      </c>
      <c r="E42" s="221" t="s">
        <v>88</v>
      </c>
      <c r="F42" s="372">
        <v>35</v>
      </c>
      <c r="G42" s="217">
        <f>'BVC 2015 analitic'!J47</f>
        <v>25500</v>
      </c>
      <c r="H42" s="360">
        <f t="shared" si="4"/>
        <v>7650</v>
      </c>
      <c r="I42" s="360">
        <f t="shared" si="5"/>
        <v>12750</v>
      </c>
      <c r="J42" s="360">
        <f t="shared" si="6"/>
        <v>16575</v>
      </c>
      <c r="K42" s="297">
        <f t="shared" si="7"/>
        <v>25500</v>
      </c>
      <c r="M42" s="133"/>
      <c r="N42" s="133"/>
    </row>
    <row r="43" spans="1:14" ht="12.75">
      <c r="A43" s="434"/>
      <c r="B43" s="454"/>
      <c r="C43" s="296"/>
      <c r="D43" s="221" t="s">
        <v>89</v>
      </c>
      <c r="E43" s="221" t="s">
        <v>90</v>
      </c>
      <c r="F43" s="292">
        <v>36</v>
      </c>
      <c r="G43" s="217">
        <f>'BVC 2015 analitic'!J48</f>
        <v>63000</v>
      </c>
      <c r="H43" s="360">
        <f t="shared" si="4"/>
        <v>18900</v>
      </c>
      <c r="I43" s="360">
        <f t="shared" si="5"/>
        <v>31500</v>
      </c>
      <c r="J43" s="360">
        <f t="shared" si="6"/>
        <v>40950</v>
      </c>
      <c r="K43" s="297">
        <f t="shared" si="7"/>
        <v>63000</v>
      </c>
      <c r="M43" s="133"/>
      <c r="N43" s="133"/>
    </row>
    <row r="44" spans="1:14" ht="27.75" customHeight="1">
      <c r="A44" s="434"/>
      <c r="B44" s="454"/>
      <c r="C44" s="296" t="s">
        <v>35</v>
      </c>
      <c r="D44" s="349" t="s">
        <v>164</v>
      </c>
      <c r="E44" s="349"/>
      <c r="F44" s="372">
        <v>37</v>
      </c>
      <c r="G44" s="217">
        <f>'BVC 2015 analitic'!J49</f>
        <v>9800</v>
      </c>
      <c r="H44" s="360">
        <f t="shared" si="4"/>
        <v>2940</v>
      </c>
      <c r="I44" s="360">
        <f t="shared" si="5"/>
        <v>4900</v>
      </c>
      <c r="J44" s="360">
        <f t="shared" si="6"/>
        <v>6370</v>
      </c>
      <c r="K44" s="297">
        <f t="shared" si="7"/>
        <v>9800</v>
      </c>
      <c r="M44" s="133"/>
      <c r="N44" s="133"/>
    </row>
    <row r="45" spans="1:14" ht="12.75">
      <c r="A45" s="434"/>
      <c r="B45" s="454"/>
      <c r="C45" s="296" t="s">
        <v>38</v>
      </c>
      <c r="D45" s="349" t="s">
        <v>165</v>
      </c>
      <c r="E45" s="349"/>
      <c r="F45" s="292">
        <v>38</v>
      </c>
      <c r="G45" s="217">
        <f>'BVC 2015 analitic'!J50</f>
        <v>12800</v>
      </c>
      <c r="H45" s="360">
        <f t="shared" si="4"/>
        <v>3840</v>
      </c>
      <c r="I45" s="360">
        <f t="shared" si="5"/>
        <v>6400</v>
      </c>
      <c r="J45" s="360">
        <f t="shared" si="6"/>
        <v>8320</v>
      </c>
      <c r="K45" s="297">
        <f t="shared" si="7"/>
        <v>12800</v>
      </c>
      <c r="M45" s="133"/>
      <c r="N45" s="133"/>
    </row>
    <row r="46" spans="1:14" ht="12.75">
      <c r="A46" s="434"/>
      <c r="B46" s="454"/>
      <c r="C46" s="296" t="s">
        <v>39</v>
      </c>
      <c r="D46" s="349" t="s">
        <v>44</v>
      </c>
      <c r="E46" s="349"/>
      <c r="F46" s="372">
        <v>39</v>
      </c>
      <c r="G46" s="217">
        <f>'BVC 2015 analitic'!J51</f>
        <v>850</v>
      </c>
      <c r="H46" s="360">
        <f t="shared" si="4"/>
        <v>255</v>
      </c>
      <c r="I46" s="360">
        <f t="shared" si="5"/>
        <v>425</v>
      </c>
      <c r="J46" s="360">
        <f t="shared" si="6"/>
        <v>552.5</v>
      </c>
      <c r="K46" s="297">
        <f t="shared" si="7"/>
        <v>850</v>
      </c>
      <c r="M46" s="133"/>
      <c r="N46" s="133"/>
    </row>
    <row r="47" spans="1:14" ht="24.75" customHeight="1">
      <c r="A47" s="434"/>
      <c r="B47" s="454"/>
      <c r="C47" s="296" t="s">
        <v>91</v>
      </c>
      <c r="D47" s="233" t="s">
        <v>350</v>
      </c>
      <c r="E47" s="234"/>
      <c r="F47" s="292">
        <v>40</v>
      </c>
      <c r="G47" s="217">
        <f>'BVC 2015 analitic'!J52</f>
        <v>41400</v>
      </c>
      <c r="H47" s="217">
        <f>H48+H49+H52</f>
        <v>12420</v>
      </c>
      <c r="I47" s="217">
        <f>I48+I49+I52</f>
        <v>20700</v>
      </c>
      <c r="J47" s="217">
        <f>J48+J49+J52</f>
        <v>26910</v>
      </c>
      <c r="K47" s="359">
        <f>K48+K49+K52</f>
        <v>41400</v>
      </c>
      <c r="M47" s="133"/>
      <c r="N47" s="133"/>
    </row>
    <row r="48" spans="1:14" ht="12.75">
      <c r="A48" s="434"/>
      <c r="B48" s="454"/>
      <c r="C48" s="306" t="s">
        <v>32</v>
      </c>
      <c r="D48" s="230" t="s">
        <v>92</v>
      </c>
      <c r="E48" s="230"/>
      <c r="F48" s="372">
        <v>41</v>
      </c>
      <c r="G48" s="217">
        <f>'BVC 2015 analitic'!J53</f>
        <v>34500</v>
      </c>
      <c r="H48" s="360">
        <f t="shared" si="4"/>
        <v>10350</v>
      </c>
      <c r="I48" s="360">
        <f>ROUND(SUM(G48*50%),1)</f>
        <v>17250</v>
      </c>
      <c r="J48" s="360">
        <f>ROUND(SUM(G48*65%),1)</f>
        <v>22425</v>
      </c>
      <c r="K48" s="297">
        <f>G48</f>
        <v>34500</v>
      </c>
      <c r="M48" s="133"/>
      <c r="N48" s="133"/>
    </row>
    <row r="49" spans="1:14" ht="12.75">
      <c r="A49" s="434"/>
      <c r="B49" s="454"/>
      <c r="C49" s="306" t="s">
        <v>93</v>
      </c>
      <c r="D49" s="233" t="s">
        <v>351</v>
      </c>
      <c r="E49" s="234"/>
      <c r="F49" s="292">
        <v>42</v>
      </c>
      <c r="G49" s="217">
        <f>'BVC 2015 analitic'!J54</f>
        <v>2900</v>
      </c>
      <c r="H49" s="217">
        <f>H50+H51</f>
        <v>870</v>
      </c>
      <c r="I49" s="217">
        <f>I50+I51</f>
        <v>1450</v>
      </c>
      <c r="J49" s="217">
        <f>J50+J51</f>
        <v>1885</v>
      </c>
      <c r="K49" s="359">
        <f>K50+K51</f>
        <v>2900</v>
      </c>
      <c r="M49" s="133"/>
      <c r="N49" s="133"/>
    </row>
    <row r="50" spans="1:14" ht="25.5">
      <c r="A50" s="434"/>
      <c r="B50" s="454"/>
      <c r="C50" s="306"/>
      <c r="D50" s="301" t="s">
        <v>87</v>
      </c>
      <c r="E50" s="301" t="s">
        <v>94</v>
      </c>
      <c r="F50" s="372">
        <v>43</v>
      </c>
      <c r="G50" s="217">
        <f>'BVC 2015 analitic'!J55</f>
        <v>500</v>
      </c>
      <c r="H50" s="360">
        <f t="shared" si="4"/>
        <v>150</v>
      </c>
      <c r="I50" s="360">
        <f>ROUND(SUM(G50*50%),1)</f>
        <v>250</v>
      </c>
      <c r="J50" s="360">
        <f>ROUND(SUM(G50*65%),1)</f>
        <v>325</v>
      </c>
      <c r="K50" s="297">
        <f>G50</f>
        <v>500</v>
      </c>
      <c r="M50" s="133"/>
      <c r="N50" s="133"/>
    </row>
    <row r="51" spans="1:14" ht="12.75">
      <c r="A51" s="434"/>
      <c r="B51" s="454"/>
      <c r="C51" s="306"/>
      <c r="D51" s="301" t="s">
        <v>89</v>
      </c>
      <c r="E51" s="301" t="s">
        <v>95</v>
      </c>
      <c r="F51" s="292">
        <v>44</v>
      </c>
      <c r="G51" s="217">
        <f>'BVC 2015 analitic'!J56</f>
        <v>2400</v>
      </c>
      <c r="H51" s="360">
        <f t="shared" si="4"/>
        <v>720</v>
      </c>
      <c r="I51" s="360">
        <f>ROUND(SUM(G51*50%),1)</f>
        <v>1200</v>
      </c>
      <c r="J51" s="360">
        <f>ROUND(SUM(G51*65%),1)</f>
        <v>1560</v>
      </c>
      <c r="K51" s="297">
        <f>G51</f>
        <v>2400</v>
      </c>
      <c r="M51" s="133"/>
      <c r="N51" s="133"/>
    </row>
    <row r="52" spans="1:14" ht="12.75">
      <c r="A52" s="434"/>
      <c r="B52" s="454"/>
      <c r="C52" s="306" t="s">
        <v>35</v>
      </c>
      <c r="D52" s="230" t="s">
        <v>96</v>
      </c>
      <c r="E52" s="230"/>
      <c r="F52" s="372">
        <v>45</v>
      </c>
      <c r="G52" s="217">
        <f>'BVC 2015 analitic'!J57</f>
        <v>4000</v>
      </c>
      <c r="H52" s="360">
        <f t="shared" si="4"/>
        <v>1200</v>
      </c>
      <c r="I52" s="360">
        <f>ROUND(SUM(G52*50%),1)</f>
        <v>2000</v>
      </c>
      <c r="J52" s="360">
        <f>ROUND(SUM(G52*65%),1)</f>
        <v>2600</v>
      </c>
      <c r="K52" s="297">
        <f>G52</f>
        <v>4000</v>
      </c>
      <c r="M52" s="133"/>
      <c r="N52" s="133"/>
    </row>
    <row r="53" spans="1:14" ht="38.25" customHeight="1">
      <c r="A53" s="434"/>
      <c r="B53" s="454"/>
      <c r="C53" s="306" t="s">
        <v>166</v>
      </c>
      <c r="D53" s="230" t="s">
        <v>352</v>
      </c>
      <c r="E53" s="230"/>
      <c r="F53" s="292">
        <v>46</v>
      </c>
      <c r="G53" s="217">
        <f>'BVC 2015 analitic'!J58</f>
        <v>259400</v>
      </c>
      <c r="H53" s="217">
        <f>H54+H55+H57+H64+H69+H70+H74+H75+H76+H85</f>
        <v>77820</v>
      </c>
      <c r="I53" s="217">
        <f>I54+I55+I57+I64+I69+I70+I74+I75+I76+I85</f>
        <v>149700</v>
      </c>
      <c r="J53" s="217">
        <f>J54+J55+J57+J64+J69+J70+J74+J75+J76+J85</f>
        <v>208610</v>
      </c>
      <c r="K53" s="359">
        <f>K54+K55+K57+K64+K69+K70+K74+K75+K76+K85</f>
        <v>259400</v>
      </c>
      <c r="M53" s="133"/>
      <c r="N53" s="133"/>
    </row>
    <row r="54" spans="1:14" ht="12.75">
      <c r="A54" s="434"/>
      <c r="B54" s="454"/>
      <c r="C54" s="306" t="s">
        <v>32</v>
      </c>
      <c r="D54" s="230" t="s">
        <v>167</v>
      </c>
      <c r="E54" s="230"/>
      <c r="F54" s="372">
        <v>47</v>
      </c>
      <c r="G54" s="217">
        <f>'BVC 2015 analitic'!J59</f>
        <v>36500</v>
      </c>
      <c r="H54" s="360">
        <f t="shared" si="4"/>
        <v>10950</v>
      </c>
      <c r="I54" s="360">
        <f>ROUND(SUM(G54*50%),1)</f>
        <v>18250</v>
      </c>
      <c r="J54" s="360">
        <f>ROUND(SUM(G54*65%),1)</f>
        <v>23725</v>
      </c>
      <c r="K54" s="297">
        <f>G54</f>
        <v>36500</v>
      </c>
      <c r="M54" s="133"/>
      <c r="N54" s="133"/>
    </row>
    <row r="55" spans="1:14" ht="25.5" customHeight="1">
      <c r="A55" s="434"/>
      <c r="B55" s="454"/>
      <c r="C55" s="306" t="s">
        <v>33</v>
      </c>
      <c r="D55" s="230" t="s">
        <v>168</v>
      </c>
      <c r="E55" s="230"/>
      <c r="F55" s="292">
        <v>48</v>
      </c>
      <c r="G55" s="217">
        <f>'BVC 2015 analitic'!J60</f>
        <v>1600</v>
      </c>
      <c r="H55" s="360">
        <f t="shared" si="4"/>
        <v>480</v>
      </c>
      <c r="I55" s="360">
        <f>ROUND(SUM(G55*50%),1)</f>
        <v>800</v>
      </c>
      <c r="J55" s="360">
        <f>ROUND(SUM(G55*65%),1)</f>
        <v>1040</v>
      </c>
      <c r="K55" s="297">
        <f>G55</f>
        <v>1600</v>
      </c>
      <c r="M55" s="133"/>
      <c r="N55" s="133"/>
    </row>
    <row r="56" spans="1:14" ht="12.75">
      <c r="A56" s="434"/>
      <c r="B56" s="454"/>
      <c r="C56" s="306"/>
      <c r="D56" s="307" t="s">
        <v>87</v>
      </c>
      <c r="E56" s="307" t="s">
        <v>97</v>
      </c>
      <c r="F56" s="372">
        <v>49</v>
      </c>
      <c r="G56" s="217">
        <f>'BVC 2015 analitic'!J61</f>
        <v>600</v>
      </c>
      <c r="H56" s="360">
        <f t="shared" si="4"/>
        <v>180</v>
      </c>
      <c r="I56" s="360">
        <f>ROUND(SUM(G56*50%),1)</f>
        <v>300</v>
      </c>
      <c r="J56" s="360">
        <f>ROUND(SUM(G56*65%),1)</f>
        <v>390</v>
      </c>
      <c r="K56" s="297">
        <f>G56</f>
        <v>600</v>
      </c>
      <c r="M56" s="133"/>
      <c r="N56" s="133"/>
    </row>
    <row r="57" spans="1:14" ht="26.25" customHeight="1">
      <c r="A57" s="434"/>
      <c r="B57" s="454"/>
      <c r="C57" s="306" t="s">
        <v>35</v>
      </c>
      <c r="D57" s="233" t="s">
        <v>353</v>
      </c>
      <c r="E57" s="234"/>
      <c r="F57" s="292">
        <v>50</v>
      </c>
      <c r="G57" s="217">
        <f>'BVC 2015 analitic'!J62</f>
        <v>3230</v>
      </c>
      <c r="H57" s="217">
        <f>H58+H60</f>
        <v>969</v>
      </c>
      <c r="I57" s="217">
        <f>I58+I60</f>
        <v>1615</v>
      </c>
      <c r="J57" s="217">
        <f>J58+J60</f>
        <v>2099.5</v>
      </c>
      <c r="K57" s="359">
        <f>K58+K60</f>
        <v>3230</v>
      </c>
      <c r="M57" s="133"/>
      <c r="N57" s="133"/>
    </row>
    <row r="58" spans="1:14" ht="12.75">
      <c r="A58" s="434"/>
      <c r="B58" s="454"/>
      <c r="C58" s="306"/>
      <c r="D58" s="307" t="s">
        <v>159</v>
      </c>
      <c r="E58" s="307" t="s">
        <v>195</v>
      </c>
      <c r="F58" s="372">
        <v>51</v>
      </c>
      <c r="G58" s="217">
        <f>'BVC 2015 analitic'!J63</f>
        <v>2000</v>
      </c>
      <c r="H58" s="360">
        <f t="shared" si="4"/>
        <v>600</v>
      </c>
      <c r="I58" s="360">
        <f aca="true" t="shared" si="8" ref="I58:I63">ROUND(SUM(G58*50%),1)</f>
        <v>1000</v>
      </c>
      <c r="J58" s="360">
        <f aca="true" t="shared" si="9" ref="J58:J63">ROUND(SUM(G58*65%),1)</f>
        <v>1300</v>
      </c>
      <c r="K58" s="297">
        <f aca="true" t="shared" si="10" ref="K58:K63">G58</f>
        <v>2000</v>
      </c>
      <c r="M58" s="133"/>
      <c r="N58" s="133"/>
    </row>
    <row r="59" spans="1:14" ht="25.5">
      <c r="A59" s="434"/>
      <c r="B59" s="454"/>
      <c r="C59" s="306"/>
      <c r="D59" s="307"/>
      <c r="E59" s="308" t="s">
        <v>50</v>
      </c>
      <c r="F59" s="292">
        <v>52</v>
      </c>
      <c r="G59" s="217">
        <f>'BVC 2015 analitic'!J64</f>
        <v>0</v>
      </c>
      <c r="H59" s="360">
        <f t="shared" si="4"/>
        <v>0</v>
      </c>
      <c r="I59" s="360">
        <f t="shared" si="8"/>
        <v>0</v>
      </c>
      <c r="J59" s="360">
        <f t="shared" si="9"/>
        <v>0</v>
      </c>
      <c r="K59" s="297">
        <f t="shared" si="10"/>
        <v>0</v>
      </c>
      <c r="M59" s="133"/>
      <c r="N59" s="133"/>
    </row>
    <row r="60" spans="1:14" ht="25.5">
      <c r="A60" s="434"/>
      <c r="B60" s="454"/>
      <c r="C60" s="306"/>
      <c r="D60" s="307" t="s">
        <v>169</v>
      </c>
      <c r="E60" s="307" t="s">
        <v>196</v>
      </c>
      <c r="F60" s="372">
        <v>53</v>
      </c>
      <c r="G60" s="217">
        <f>'BVC 2015 analitic'!J65</f>
        <v>1230</v>
      </c>
      <c r="H60" s="360">
        <f t="shared" si="4"/>
        <v>369</v>
      </c>
      <c r="I60" s="360">
        <f t="shared" si="8"/>
        <v>615</v>
      </c>
      <c r="J60" s="360">
        <f t="shared" si="9"/>
        <v>799.5</v>
      </c>
      <c r="K60" s="297">
        <f t="shared" si="10"/>
        <v>1230</v>
      </c>
      <c r="M60" s="133"/>
      <c r="N60" s="133"/>
    </row>
    <row r="61" spans="1:14" ht="38.25">
      <c r="A61" s="434"/>
      <c r="B61" s="454"/>
      <c r="C61" s="306"/>
      <c r="D61" s="307"/>
      <c r="E61" s="308" t="s">
        <v>272</v>
      </c>
      <c r="F61" s="292">
        <v>54</v>
      </c>
      <c r="G61" s="217">
        <f>'BVC 2015 analitic'!J66</f>
        <v>30</v>
      </c>
      <c r="H61" s="360">
        <f t="shared" si="4"/>
        <v>9</v>
      </c>
      <c r="I61" s="360">
        <f t="shared" si="8"/>
        <v>15</v>
      </c>
      <c r="J61" s="360">
        <f t="shared" si="9"/>
        <v>19.5</v>
      </c>
      <c r="K61" s="297">
        <f t="shared" si="10"/>
        <v>30</v>
      </c>
      <c r="M61" s="133"/>
      <c r="N61" s="133"/>
    </row>
    <row r="62" spans="1:14" ht="51">
      <c r="A62" s="434"/>
      <c r="B62" s="454"/>
      <c r="C62" s="306"/>
      <c r="D62" s="307"/>
      <c r="E62" s="308" t="s">
        <v>273</v>
      </c>
      <c r="F62" s="372">
        <v>55</v>
      </c>
      <c r="G62" s="217">
        <f>'BVC 2015 analitic'!J67</f>
        <v>0</v>
      </c>
      <c r="H62" s="360">
        <f t="shared" si="4"/>
        <v>0</v>
      </c>
      <c r="I62" s="360">
        <f t="shared" si="8"/>
        <v>0</v>
      </c>
      <c r="J62" s="360">
        <f t="shared" si="9"/>
        <v>0</v>
      </c>
      <c r="K62" s="297">
        <f t="shared" si="10"/>
        <v>0</v>
      </c>
      <c r="M62" s="133"/>
      <c r="N62" s="133"/>
    </row>
    <row r="63" spans="1:14" ht="12.75">
      <c r="A63" s="434"/>
      <c r="B63" s="454"/>
      <c r="C63" s="306"/>
      <c r="D63" s="307"/>
      <c r="E63" s="308" t="s">
        <v>274</v>
      </c>
      <c r="F63" s="292">
        <v>56</v>
      </c>
      <c r="G63" s="217">
        <f>'BVC 2015 analitic'!J68</f>
        <v>70</v>
      </c>
      <c r="H63" s="360">
        <f t="shared" si="4"/>
        <v>21</v>
      </c>
      <c r="I63" s="360">
        <f t="shared" si="8"/>
        <v>35</v>
      </c>
      <c r="J63" s="360">
        <f t="shared" si="9"/>
        <v>45.5</v>
      </c>
      <c r="K63" s="297">
        <f t="shared" si="10"/>
        <v>70</v>
      </c>
      <c r="M63" s="133"/>
      <c r="N63" s="133"/>
    </row>
    <row r="64" spans="1:14" ht="12.75">
      <c r="A64" s="434"/>
      <c r="B64" s="454"/>
      <c r="C64" s="306" t="s">
        <v>38</v>
      </c>
      <c r="D64" s="349" t="s">
        <v>354</v>
      </c>
      <c r="E64" s="433"/>
      <c r="F64" s="372">
        <v>57</v>
      </c>
      <c r="G64" s="217">
        <f>'BVC 2015 analitic'!J69</f>
        <v>1500</v>
      </c>
      <c r="H64" s="217">
        <f>H65+H66+H67+H68</f>
        <v>450</v>
      </c>
      <c r="I64" s="217">
        <f>I65+I66+I67+I68</f>
        <v>750</v>
      </c>
      <c r="J64" s="217">
        <f>J65+J66+J67+J68</f>
        <v>975</v>
      </c>
      <c r="K64" s="359">
        <f>K65+K66+K67+K68</f>
        <v>1500</v>
      </c>
      <c r="M64" s="133"/>
      <c r="N64" s="133"/>
    </row>
    <row r="65" spans="1:14" ht="12.75">
      <c r="A65" s="434"/>
      <c r="B65" s="454"/>
      <c r="C65" s="306"/>
      <c r="D65" s="221" t="s">
        <v>275</v>
      </c>
      <c r="E65" s="309" t="s">
        <v>112</v>
      </c>
      <c r="F65" s="292">
        <v>58</v>
      </c>
      <c r="G65" s="217">
        <f>'BVC 2015 analitic'!J70</f>
        <v>0</v>
      </c>
      <c r="H65" s="360">
        <f t="shared" si="4"/>
        <v>0</v>
      </c>
      <c r="I65" s="360">
        <f aca="true" t="shared" si="11" ref="I65:I70">ROUND(SUM(G65*50%),1)</f>
        <v>0</v>
      </c>
      <c r="J65" s="360">
        <f aca="true" t="shared" si="12" ref="J65:J70">ROUND(SUM(G65*65%),1)</f>
        <v>0</v>
      </c>
      <c r="K65" s="297">
        <f aca="true" t="shared" si="13" ref="K65:K70">G65</f>
        <v>0</v>
      </c>
      <c r="M65" s="133"/>
      <c r="N65" s="133"/>
    </row>
    <row r="66" spans="1:14" ht="12.75">
      <c r="A66" s="434"/>
      <c r="B66" s="454"/>
      <c r="C66" s="306"/>
      <c r="D66" s="221" t="s">
        <v>276</v>
      </c>
      <c r="E66" s="309" t="s">
        <v>113</v>
      </c>
      <c r="F66" s="372">
        <v>59</v>
      </c>
      <c r="G66" s="217">
        <f>'BVC 2015 analitic'!J71</f>
        <v>100</v>
      </c>
      <c r="H66" s="360">
        <f t="shared" si="4"/>
        <v>30</v>
      </c>
      <c r="I66" s="360">
        <f t="shared" si="11"/>
        <v>50</v>
      </c>
      <c r="J66" s="360">
        <f t="shared" si="12"/>
        <v>65</v>
      </c>
      <c r="K66" s="297">
        <f t="shared" si="13"/>
        <v>100</v>
      </c>
      <c r="M66" s="133"/>
      <c r="N66" s="133"/>
    </row>
    <row r="67" spans="1:14" ht="25.5">
      <c r="A67" s="434"/>
      <c r="B67" s="454"/>
      <c r="C67" s="306"/>
      <c r="D67" s="221" t="s">
        <v>277</v>
      </c>
      <c r="E67" s="309" t="s">
        <v>114</v>
      </c>
      <c r="F67" s="292">
        <v>60</v>
      </c>
      <c r="G67" s="217">
        <f>'BVC 2015 analitic'!J72</f>
        <v>1300</v>
      </c>
      <c r="H67" s="360">
        <f t="shared" si="4"/>
        <v>390</v>
      </c>
      <c r="I67" s="360">
        <f t="shared" si="11"/>
        <v>650</v>
      </c>
      <c r="J67" s="360">
        <f t="shared" si="12"/>
        <v>845</v>
      </c>
      <c r="K67" s="297">
        <f t="shared" si="13"/>
        <v>1300</v>
      </c>
      <c r="M67" s="133"/>
      <c r="N67" s="133"/>
    </row>
    <row r="68" spans="1:14" ht="12.75">
      <c r="A68" s="434"/>
      <c r="B68" s="454"/>
      <c r="C68" s="306"/>
      <c r="D68" s="221" t="s">
        <v>278</v>
      </c>
      <c r="E68" s="309" t="s">
        <v>115</v>
      </c>
      <c r="F68" s="372">
        <v>61</v>
      </c>
      <c r="G68" s="217">
        <f>'BVC 2015 analitic'!J73</f>
        <v>100</v>
      </c>
      <c r="H68" s="360">
        <f t="shared" si="4"/>
        <v>30</v>
      </c>
      <c r="I68" s="360">
        <f t="shared" si="11"/>
        <v>50</v>
      </c>
      <c r="J68" s="360">
        <f t="shared" si="12"/>
        <v>65</v>
      </c>
      <c r="K68" s="297">
        <f t="shared" si="13"/>
        <v>100</v>
      </c>
      <c r="M68" s="133"/>
      <c r="N68" s="133"/>
    </row>
    <row r="69" spans="1:14" ht="12.75">
      <c r="A69" s="434"/>
      <c r="B69" s="454"/>
      <c r="C69" s="306" t="s">
        <v>39</v>
      </c>
      <c r="D69" s="349" t="s">
        <v>170</v>
      </c>
      <c r="E69" s="349"/>
      <c r="F69" s="292">
        <v>62</v>
      </c>
      <c r="G69" s="217">
        <f>'BVC 2015 analitic'!J74</f>
        <v>17500</v>
      </c>
      <c r="H69" s="360">
        <f t="shared" si="4"/>
        <v>5250</v>
      </c>
      <c r="I69" s="360">
        <f t="shared" si="11"/>
        <v>8750</v>
      </c>
      <c r="J69" s="360">
        <f t="shared" si="12"/>
        <v>11375</v>
      </c>
      <c r="K69" s="297">
        <f t="shared" si="13"/>
        <v>17500</v>
      </c>
      <c r="M69" s="133"/>
      <c r="N69" s="133"/>
    </row>
    <row r="70" spans="1:14" ht="12.75">
      <c r="A70" s="434"/>
      <c r="B70" s="454"/>
      <c r="C70" s="306" t="s">
        <v>45</v>
      </c>
      <c r="D70" s="349" t="s">
        <v>171</v>
      </c>
      <c r="E70" s="349"/>
      <c r="F70" s="372">
        <v>63</v>
      </c>
      <c r="G70" s="217">
        <f>'BVC 2015 analitic'!J75</f>
        <v>9500</v>
      </c>
      <c r="H70" s="360">
        <f t="shared" si="4"/>
        <v>2850</v>
      </c>
      <c r="I70" s="360">
        <f t="shared" si="11"/>
        <v>4750</v>
      </c>
      <c r="J70" s="360">
        <f t="shared" si="12"/>
        <v>6175</v>
      </c>
      <c r="K70" s="297">
        <f t="shared" si="13"/>
        <v>9500</v>
      </c>
      <c r="M70" s="133"/>
      <c r="N70" s="133"/>
    </row>
    <row r="71" spans="1:14" ht="12.75">
      <c r="A71" s="434"/>
      <c r="B71" s="454"/>
      <c r="C71" s="306"/>
      <c r="D71" s="349" t="s">
        <v>355</v>
      </c>
      <c r="E71" s="349"/>
      <c r="F71" s="292">
        <v>64</v>
      </c>
      <c r="G71" s="217">
        <f>'BVC 2015 analitic'!J76</f>
        <v>4200</v>
      </c>
      <c r="H71" s="217">
        <f>H72+H73</f>
        <v>1260</v>
      </c>
      <c r="I71" s="217">
        <f>I72+I73</f>
        <v>2100</v>
      </c>
      <c r="J71" s="217">
        <f>J72+J73</f>
        <v>2730</v>
      </c>
      <c r="K71" s="359">
        <f>K72+K73</f>
        <v>4200</v>
      </c>
      <c r="M71" s="133"/>
      <c r="N71" s="133"/>
    </row>
    <row r="72" spans="1:14" ht="12.75">
      <c r="A72" s="434"/>
      <c r="B72" s="454"/>
      <c r="C72" s="306"/>
      <c r="D72" s="429" t="s">
        <v>102</v>
      </c>
      <c r="E72" s="429"/>
      <c r="F72" s="372">
        <v>65</v>
      </c>
      <c r="G72" s="217">
        <f>'BVC 2015 analitic'!J77</f>
        <v>3600</v>
      </c>
      <c r="H72" s="360">
        <f t="shared" si="4"/>
        <v>1080</v>
      </c>
      <c r="I72" s="360">
        <f>ROUND(SUM(G72*50%),1)</f>
        <v>1800</v>
      </c>
      <c r="J72" s="360">
        <f>ROUND(SUM(G72*65%),1)</f>
        <v>2340</v>
      </c>
      <c r="K72" s="297">
        <f>G72</f>
        <v>3600</v>
      </c>
      <c r="M72" s="133"/>
      <c r="N72" s="133"/>
    </row>
    <row r="73" spans="1:14" ht="12.75">
      <c r="A73" s="434"/>
      <c r="B73" s="454"/>
      <c r="C73" s="306"/>
      <c r="D73" s="429" t="s">
        <v>103</v>
      </c>
      <c r="E73" s="429"/>
      <c r="F73" s="292">
        <v>66</v>
      </c>
      <c r="G73" s="217">
        <f>'BVC 2015 analitic'!J78</f>
        <v>600</v>
      </c>
      <c r="H73" s="360">
        <f t="shared" si="4"/>
        <v>180</v>
      </c>
      <c r="I73" s="360">
        <f>ROUND(SUM(G73*50%),1)</f>
        <v>300</v>
      </c>
      <c r="J73" s="360">
        <f>ROUND(SUM(G73*65%),1)</f>
        <v>390</v>
      </c>
      <c r="K73" s="297">
        <f>G73</f>
        <v>600</v>
      </c>
      <c r="M73" s="133"/>
      <c r="N73" s="133"/>
    </row>
    <row r="74" spans="1:14" ht="12.75">
      <c r="A74" s="434"/>
      <c r="B74" s="454"/>
      <c r="C74" s="306" t="s">
        <v>46</v>
      </c>
      <c r="D74" s="349" t="s">
        <v>172</v>
      </c>
      <c r="E74" s="349"/>
      <c r="F74" s="372">
        <v>67</v>
      </c>
      <c r="G74" s="217">
        <f>'BVC 2015 analitic'!J79</f>
        <v>5700</v>
      </c>
      <c r="H74" s="360">
        <f t="shared" si="4"/>
        <v>1710</v>
      </c>
      <c r="I74" s="360">
        <f>ROUND(SUM(G74*50%),1)</f>
        <v>2850</v>
      </c>
      <c r="J74" s="360">
        <f>ROUND(SUM(G74*65%),1)</f>
        <v>3705</v>
      </c>
      <c r="K74" s="297">
        <f>G74</f>
        <v>5700</v>
      </c>
      <c r="M74" s="133"/>
      <c r="N74" s="133"/>
    </row>
    <row r="75" spans="1:14" ht="12.75">
      <c r="A75" s="434"/>
      <c r="B75" s="454"/>
      <c r="C75" s="306" t="s">
        <v>48</v>
      </c>
      <c r="D75" s="349" t="s">
        <v>173</v>
      </c>
      <c r="E75" s="349"/>
      <c r="F75" s="292">
        <v>68</v>
      </c>
      <c r="G75" s="217">
        <f>'BVC 2015 analitic'!J80</f>
        <v>1900</v>
      </c>
      <c r="H75" s="360">
        <f t="shared" si="4"/>
        <v>570</v>
      </c>
      <c r="I75" s="360">
        <f>ROUND(SUM(G75*50%),1)</f>
        <v>950</v>
      </c>
      <c r="J75" s="360">
        <f>ROUND(SUM(G75*65%),1)</f>
        <v>1235</v>
      </c>
      <c r="K75" s="297">
        <f>G75</f>
        <v>1900</v>
      </c>
      <c r="M75" s="133"/>
      <c r="N75" s="133"/>
    </row>
    <row r="76" spans="1:14" ht="12.75">
      <c r="A76" s="434"/>
      <c r="B76" s="454"/>
      <c r="C76" s="306" t="s">
        <v>49</v>
      </c>
      <c r="D76" s="349" t="s">
        <v>356</v>
      </c>
      <c r="E76" s="349"/>
      <c r="F76" s="372">
        <v>69</v>
      </c>
      <c r="G76" s="217">
        <f>'BVC 2015 analitic'!J81</f>
        <v>51970</v>
      </c>
      <c r="H76" s="217">
        <f>H77+H78+H79+H80+H82+H83+H84</f>
        <v>15591</v>
      </c>
      <c r="I76" s="217">
        <f>I77+I78+I79+I80+I82+I83+I84</f>
        <v>25985</v>
      </c>
      <c r="J76" s="217">
        <f>J77+J78+J79+J80+J82+J83+J84</f>
        <v>33780.5</v>
      </c>
      <c r="K76" s="359">
        <f>K77+K78+K79+K80+K82+K83+K84</f>
        <v>51970</v>
      </c>
      <c r="M76" s="133"/>
      <c r="N76" s="133"/>
    </row>
    <row r="77" spans="1:14" ht="12.75">
      <c r="A77" s="434"/>
      <c r="B77" s="454"/>
      <c r="C77" s="306"/>
      <c r="D77" s="221" t="s">
        <v>174</v>
      </c>
      <c r="E77" s="221" t="s">
        <v>98</v>
      </c>
      <c r="F77" s="292">
        <v>70</v>
      </c>
      <c r="G77" s="217">
        <f>'BVC 2015 analitic'!J82</f>
        <v>9500</v>
      </c>
      <c r="H77" s="360">
        <f t="shared" si="4"/>
        <v>2850</v>
      </c>
      <c r="I77" s="360">
        <f aca="true" t="shared" si="14" ref="I77:I84">ROUND(SUM(G77*50%),1)</f>
        <v>4750</v>
      </c>
      <c r="J77" s="360">
        <f aca="true" t="shared" si="15" ref="J77:J84">ROUND(SUM(G77*65%),1)</f>
        <v>6175</v>
      </c>
      <c r="K77" s="297">
        <f>G77</f>
        <v>9500</v>
      </c>
      <c r="M77" s="133"/>
      <c r="N77" s="133"/>
    </row>
    <row r="78" spans="1:14" ht="25.5">
      <c r="A78" s="434"/>
      <c r="B78" s="454"/>
      <c r="C78" s="306"/>
      <c r="D78" s="221" t="s">
        <v>175</v>
      </c>
      <c r="E78" s="221" t="s">
        <v>289</v>
      </c>
      <c r="F78" s="372">
        <v>71</v>
      </c>
      <c r="G78" s="217">
        <f>'BVC 2015 analitic'!J83</f>
        <v>2000</v>
      </c>
      <c r="H78" s="360">
        <f t="shared" si="4"/>
        <v>600</v>
      </c>
      <c r="I78" s="360">
        <f t="shared" si="14"/>
        <v>1000</v>
      </c>
      <c r="J78" s="360">
        <f t="shared" si="15"/>
        <v>1300</v>
      </c>
      <c r="K78" s="297">
        <f aca="true" t="shared" si="16" ref="K78:K85">G78</f>
        <v>2000</v>
      </c>
      <c r="M78" s="133"/>
      <c r="N78" s="133"/>
    </row>
    <row r="79" spans="1:14" ht="12.75">
      <c r="A79" s="434"/>
      <c r="B79" s="454"/>
      <c r="C79" s="306"/>
      <c r="D79" s="221" t="s">
        <v>176</v>
      </c>
      <c r="E79" s="221" t="s">
        <v>100</v>
      </c>
      <c r="F79" s="292">
        <v>72</v>
      </c>
      <c r="G79" s="217">
        <f>'BVC 2015 analitic'!J84</f>
        <v>1000</v>
      </c>
      <c r="H79" s="360">
        <f t="shared" si="4"/>
        <v>300</v>
      </c>
      <c r="I79" s="360">
        <f t="shared" si="14"/>
        <v>500</v>
      </c>
      <c r="J79" s="360">
        <f t="shared" si="15"/>
        <v>650</v>
      </c>
      <c r="K79" s="297">
        <f t="shared" si="16"/>
        <v>1000</v>
      </c>
      <c r="M79" s="133"/>
      <c r="N79" s="133"/>
    </row>
    <row r="80" spans="1:14" ht="25.5">
      <c r="A80" s="434"/>
      <c r="B80" s="454"/>
      <c r="C80" s="306"/>
      <c r="D80" s="221" t="s">
        <v>177</v>
      </c>
      <c r="E80" s="221" t="s">
        <v>101</v>
      </c>
      <c r="F80" s="372">
        <v>73</v>
      </c>
      <c r="G80" s="217">
        <f>'BVC 2015 analitic'!J85</f>
        <v>470</v>
      </c>
      <c r="H80" s="360">
        <f t="shared" si="4"/>
        <v>141</v>
      </c>
      <c r="I80" s="360">
        <f t="shared" si="14"/>
        <v>235</v>
      </c>
      <c r="J80" s="360">
        <f t="shared" si="15"/>
        <v>305.5</v>
      </c>
      <c r="K80" s="297">
        <f t="shared" si="16"/>
        <v>470</v>
      </c>
      <c r="M80" s="133"/>
      <c r="N80" s="133"/>
    </row>
    <row r="81" spans="1:14" ht="25.5">
      <c r="A81" s="434"/>
      <c r="B81" s="454"/>
      <c r="C81" s="306"/>
      <c r="D81" s="221"/>
      <c r="E81" s="221" t="s">
        <v>466</v>
      </c>
      <c r="F81" s="292">
        <v>74</v>
      </c>
      <c r="G81" s="217">
        <f>'BVC 2015 analitic'!J86</f>
        <v>400</v>
      </c>
      <c r="H81" s="360">
        <f t="shared" si="4"/>
        <v>120</v>
      </c>
      <c r="I81" s="360">
        <f t="shared" si="14"/>
        <v>200</v>
      </c>
      <c r="J81" s="360">
        <f t="shared" si="15"/>
        <v>260</v>
      </c>
      <c r="K81" s="297">
        <f t="shared" si="16"/>
        <v>400</v>
      </c>
      <c r="M81" s="133"/>
      <c r="N81" s="133"/>
    </row>
    <row r="82" spans="1:14" ht="12.75">
      <c r="A82" s="434"/>
      <c r="B82" s="454"/>
      <c r="C82" s="306"/>
      <c r="D82" s="221" t="s">
        <v>178</v>
      </c>
      <c r="E82" s="221" t="s">
        <v>181</v>
      </c>
      <c r="F82" s="372">
        <v>75</v>
      </c>
      <c r="G82" s="217">
        <f>'BVC 2015 analitic'!J87</f>
        <v>38000</v>
      </c>
      <c r="H82" s="360">
        <f t="shared" si="4"/>
        <v>11400</v>
      </c>
      <c r="I82" s="360">
        <f t="shared" si="14"/>
        <v>19000</v>
      </c>
      <c r="J82" s="360">
        <f t="shared" si="15"/>
        <v>24700</v>
      </c>
      <c r="K82" s="297">
        <f t="shared" si="16"/>
        <v>38000</v>
      </c>
      <c r="M82" s="133"/>
      <c r="N82" s="133"/>
    </row>
    <row r="83" spans="1:14" ht="25.5">
      <c r="A83" s="434"/>
      <c r="B83" s="454"/>
      <c r="C83" s="306"/>
      <c r="D83" s="221" t="s">
        <v>179</v>
      </c>
      <c r="E83" s="221" t="s">
        <v>182</v>
      </c>
      <c r="F83" s="292">
        <v>76</v>
      </c>
      <c r="G83" s="217">
        <f>'BVC 2015 analitic'!J88</f>
        <v>0</v>
      </c>
      <c r="H83" s="360">
        <f t="shared" si="4"/>
        <v>0</v>
      </c>
      <c r="I83" s="360">
        <f t="shared" si="14"/>
        <v>0</v>
      </c>
      <c r="J83" s="360">
        <f t="shared" si="15"/>
        <v>0</v>
      </c>
      <c r="K83" s="297">
        <f t="shared" si="16"/>
        <v>0</v>
      </c>
      <c r="M83" s="133"/>
      <c r="N83" s="133"/>
    </row>
    <row r="84" spans="1:14" ht="25.5">
      <c r="A84" s="434"/>
      <c r="B84" s="454"/>
      <c r="C84" s="306"/>
      <c r="D84" s="221" t="s">
        <v>180</v>
      </c>
      <c r="E84" s="221" t="s">
        <v>183</v>
      </c>
      <c r="F84" s="372">
        <v>77</v>
      </c>
      <c r="G84" s="217">
        <f>'BVC 2015 analitic'!J89</f>
        <v>1000</v>
      </c>
      <c r="H84" s="360">
        <f t="shared" si="4"/>
        <v>300</v>
      </c>
      <c r="I84" s="360">
        <f t="shared" si="14"/>
        <v>500</v>
      </c>
      <c r="J84" s="360">
        <f t="shared" si="15"/>
        <v>650</v>
      </c>
      <c r="K84" s="297">
        <f t="shared" si="16"/>
        <v>1000</v>
      </c>
      <c r="M84" s="133"/>
      <c r="N84" s="133"/>
    </row>
    <row r="85" spans="1:14" ht="12.75">
      <c r="A85" s="434"/>
      <c r="B85" s="454"/>
      <c r="C85" s="306" t="s">
        <v>99</v>
      </c>
      <c r="D85" s="349" t="s">
        <v>53</v>
      </c>
      <c r="E85" s="349"/>
      <c r="F85" s="292">
        <v>78</v>
      </c>
      <c r="G85" s="217">
        <f>'BVC 2015 analitic'!J90</f>
        <v>130000</v>
      </c>
      <c r="H85" s="360">
        <f t="shared" si="4"/>
        <v>39000</v>
      </c>
      <c r="I85" s="360">
        <v>85000</v>
      </c>
      <c r="J85" s="360">
        <v>124500</v>
      </c>
      <c r="K85" s="297">
        <f t="shared" si="16"/>
        <v>130000</v>
      </c>
      <c r="M85" s="133"/>
      <c r="N85" s="133"/>
    </row>
    <row r="86" spans="1:14" ht="26.25" customHeight="1">
      <c r="A86" s="434"/>
      <c r="B86" s="454"/>
      <c r="C86" s="230" t="s">
        <v>357</v>
      </c>
      <c r="D86" s="230"/>
      <c r="E86" s="230"/>
      <c r="F86" s="372">
        <v>79</v>
      </c>
      <c r="G86" s="217">
        <f>'BVC 2015 analitic'!J91</f>
        <v>33050</v>
      </c>
      <c r="H86" s="217">
        <f>H87+H88+H89+H90+H91+H92</f>
        <v>9915</v>
      </c>
      <c r="I86" s="217">
        <f>I87+I88+I89+I90+I91+I92</f>
        <v>16525</v>
      </c>
      <c r="J86" s="217">
        <f>J87+J88+J89+J90+J91+J92</f>
        <v>21482.5</v>
      </c>
      <c r="K86" s="359">
        <f>K87+K88+K89+K90+K91+K92</f>
        <v>33050</v>
      </c>
      <c r="M86" s="133"/>
      <c r="N86" s="133"/>
    </row>
    <row r="87" spans="1:14" ht="25.5" customHeight="1">
      <c r="A87" s="434"/>
      <c r="B87" s="454"/>
      <c r="C87" s="299" t="s">
        <v>32</v>
      </c>
      <c r="D87" s="432" t="s">
        <v>116</v>
      </c>
      <c r="E87" s="430"/>
      <c r="F87" s="292">
        <v>80</v>
      </c>
      <c r="G87" s="217">
        <f>'BVC 2015 analitic'!J92</f>
        <v>2150</v>
      </c>
      <c r="H87" s="360">
        <f t="shared" si="4"/>
        <v>645</v>
      </c>
      <c r="I87" s="360">
        <f aca="true" t="shared" si="17" ref="I87:I92">ROUND(SUM(G87*50%),1)</f>
        <v>1075</v>
      </c>
      <c r="J87" s="360">
        <f aca="true" t="shared" si="18" ref="J87:J92">ROUND(SUM(G87*65%),1)</f>
        <v>1397.5</v>
      </c>
      <c r="K87" s="297">
        <f aca="true" t="shared" si="19" ref="K87:K92">G87</f>
        <v>2150</v>
      </c>
      <c r="M87" s="133"/>
      <c r="N87" s="133"/>
    </row>
    <row r="88" spans="1:14" ht="25.5" customHeight="1">
      <c r="A88" s="434"/>
      <c r="B88" s="454"/>
      <c r="C88" s="299" t="s">
        <v>33</v>
      </c>
      <c r="D88" s="350" t="s">
        <v>117</v>
      </c>
      <c r="E88" s="430"/>
      <c r="F88" s="372">
        <v>81</v>
      </c>
      <c r="G88" s="217">
        <f>'BVC 2015 analitic'!J93</f>
        <v>600</v>
      </c>
      <c r="H88" s="360">
        <f t="shared" si="4"/>
        <v>180</v>
      </c>
      <c r="I88" s="360">
        <f t="shared" si="17"/>
        <v>300</v>
      </c>
      <c r="J88" s="360">
        <f t="shared" si="18"/>
        <v>390</v>
      </c>
      <c r="K88" s="297">
        <f t="shared" si="19"/>
        <v>600</v>
      </c>
      <c r="M88" s="133"/>
      <c r="N88" s="133"/>
    </row>
    <row r="89" spans="1:14" ht="12.75">
      <c r="A89" s="434"/>
      <c r="B89" s="454"/>
      <c r="C89" s="296" t="s">
        <v>35</v>
      </c>
      <c r="D89" s="350" t="s">
        <v>118</v>
      </c>
      <c r="E89" s="430"/>
      <c r="F89" s="292">
        <v>82</v>
      </c>
      <c r="G89" s="217">
        <f>'BVC 2015 analitic'!J94</f>
        <v>150</v>
      </c>
      <c r="H89" s="360">
        <f t="shared" si="4"/>
        <v>45</v>
      </c>
      <c r="I89" s="360">
        <f t="shared" si="17"/>
        <v>75</v>
      </c>
      <c r="J89" s="360">
        <f t="shared" si="18"/>
        <v>97.5</v>
      </c>
      <c r="K89" s="297">
        <f t="shared" si="19"/>
        <v>150</v>
      </c>
      <c r="M89" s="133"/>
      <c r="N89" s="133"/>
    </row>
    <row r="90" spans="1:14" ht="12.75">
      <c r="A90" s="434"/>
      <c r="B90" s="454"/>
      <c r="C90" s="296" t="s">
        <v>38</v>
      </c>
      <c r="D90" s="350" t="s">
        <v>119</v>
      </c>
      <c r="E90" s="430"/>
      <c r="F90" s="372">
        <v>83</v>
      </c>
      <c r="G90" s="217">
        <f>'BVC 2015 analitic'!J95</f>
        <v>150</v>
      </c>
      <c r="H90" s="360">
        <f t="shared" si="4"/>
        <v>45</v>
      </c>
      <c r="I90" s="360">
        <f t="shared" si="17"/>
        <v>75</v>
      </c>
      <c r="J90" s="360">
        <f t="shared" si="18"/>
        <v>97.5</v>
      </c>
      <c r="K90" s="297">
        <f t="shared" si="19"/>
        <v>150</v>
      </c>
      <c r="M90" s="133"/>
      <c r="N90" s="133"/>
    </row>
    <row r="91" spans="1:14" ht="12.75">
      <c r="A91" s="434"/>
      <c r="B91" s="454"/>
      <c r="C91" s="296" t="s">
        <v>39</v>
      </c>
      <c r="D91" s="350" t="s">
        <v>120</v>
      </c>
      <c r="E91" s="430"/>
      <c r="F91" s="292">
        <v>84</v>
      </c>
      <c r="G91" s="217">
        <f>'BVC 2015 analitic'!J96</f>
        <v>10000</v>
      </c>
      <c r="H91" s="360">
        <f t="shared" si="4"/>
        <v>3000</v>
      </c>
      <c r="I91" s="360">
        <f t="shared" si="17"/>
        <v>5000</v>
      </c>
      <c r="J91" s="360">
        <f t="shared" si="18"/>
        <v>6500</v>
      </c>
      <c r="K91" s="297">
        <f t="shared" si="19"/>
        <v>10000</v>
      </c>
      <c r="M91" s="133"/>
      <c r="N91" s="133"/>
    </row>
    <row r="92" spans="1:14" ht="12.75">
      <c r="A92" s="434"/>
      <c r="B92" s="454"/>
      <c r="C92" s="296" t="s">
        <v>45</v>
      </c>
      <c r="D92" s="350" t="s">
        <v>467</v>
      </c>
      <c r="E92" s="457"/>
      <c r="F92" s="372">
        <v>85</v>
      </c>
      <c r="G92" s="217">
        <f>'BVC 2015 analitic'!J97</f>
        <v>20000</v>
      </c>
      <c r="H92" s="360">
        <f t="shared" si="4"/>
        <v>6000</v>
      </c>
      <c r="I92" s="360">
        <f t="shared" si="17"/>
        <v>10000</v>
      </c>
      <c r="J92" s="360">
        <f t="shared" si="18"/>
        <v>13000</v>
      </c>
      <c r="K92" s="297">
        <f t="shared" si="19"/>
        <v>20000</v>
      </c>
      <c r="M92" s="133"/>
      <c r="N92" s="133"/>
    </row>
    <row r="93" spans="1:14" ht="25.5" customHeight="1">
      <c r="A93" s="434"/>
      <c r="B93" s="454"/>
      <c r="C93" s="233" t="s">
        <v>358</v>
      </c>
      <c r="D93" s="431"/>
      <c r="E93" s="234"/>
      <c r="F93" s="292">
        <v>86</v>
      </c>
      <c r="G93" s="217">
        <f>'BVC 2015 analitic'!J98</f>
        <v>764731.9</v>
      </c>
      <c r="H93" s="217">
        <f>H94+H109+H113+H122</f>
        <v>159556.2</v>
      </c>
      <c r="I93" s="217">
        <f>I94+I109+I113+I122</f>
        <v>331015.9</v>
      </c>
      <c r="J93" s="217">
        <f>J94+J109+J113+J122</f>
        <v>490572.1</v>
      </c>
      <c r="K93" s="359">
        <f>K94+K109+K113+K122</f>
        <v>764731.9</v>
      </c>
      <c r="M93" s="133"/>
      <c r="N93" s="133"/>
    </row>
    <row r="94" spans="1:14" ht="12.75">
      <c r="A94" s="434"/>
      <c r="B94" s="454"/>
      <c r="C94" s="305" t="s">
        <v>359</v>
      </c>
      <c r="D94" s="431" t="s">
        <v>360</v>
      </c>
      <c r="E94" s="452"/>
      <c r="F94" s="372">
        <v>87</v>
      </c>
      <c r="G94" s="217">
        <f>'BVC 2015 analitic'!J99</f>
        <v>615313.9</v>
      </c>
      <c r="H94" s="217">
        <f>H95+H101</f>
        <v>122230.1</v>
      </c>
      <c r="I94" s="217">
        <f>I95+I101</f>
        <v>256363.9</v>
      </c>
      <c r="J94" s="217">
        <f>J95+J101</f>
        <v>378594</v>
      </c>
      <c r="K94" s="359">
        <f>K95+K101</f>
        <v>615313.9</v>
      </c>
      <c r="M94" s="133"/>
      <c r="N94" s="133"/>
    </row>
    <row r="95" spans="1:14" ht="12.75">
      <c r="A95" s="434"/>
      <c r="B95" s="454"/>
      <c r="C95" s="299" t="s">
        <v>184</v>
      </c>
      <c r="D95" s="349" t="s">
        <v>256</v>
      </c>
      <c r="E95" s="349"/>
      <c r="F95" s="292">
        <v>88</v>
      </c>
      <c r="G95" s="217">
        <f>'BVC 2015 analitic'!J100</f>
        <v>545410</v>
      </c>
      <c r="H95" s="217">
        <f>H96+H97+H98</f>
        <v>107730.1</v>
      </c>
      <c r="I95" s="217">
        <f>I96+I97+I98</f>
        <v>215460</v>
      </c>
      <c r="J95" s="217">
        <f>J96+J97+J98</f>
        <v>323190.1</v>
      </c>
      <c r="K95" s="359">
        <f>K96+K97+K98+K99+K100</f>
        <v>545410</v>
      </c>
      <c r="M95" s="133"/>
      <c r="N95" s="133"/>
    </row>
    <row r="96" spans="1:14" ht="12.75">
      <c r="A96" s="434"/>
      <c r="B96" s="454"/>
      <c r="C96" s="228"/>
      <c r="D96" s="349" t="s">
        <v>200</v>
      </c>
      <c r="E96" s="349"/>
      <c r="F96" s="372">
        <v>89</v>
      </c>
      <c r="G96" s="217">
        <f>'BVC 2015 analitic'!J101</f>
        <v>311660</v>
      </c>
      <c r="H96" s="360">
        <f>ROUND(SUM(G96*25%),1)</f>
        <v>77915</v>
      </c>
      <c r="I96" s="360">
        <f>ROUND(SUM(G96*50%),1)</f>
        <v>155830</v>
      </c>
      <c r="J96" s="360">
        <f>ROUND(SUM(G96*75%),1)</f>
        <v>233745</v>
      </c>
      <c r="K96" s="297">
        <f>G96</f>
        <v>311660</v>
      </c>
      <c r="M96" s="133"/>
      <c r="N96" s="133"/>
    </row>
    <row r="97" spans="1:14" ht="26.25" customHeight="1">
      <c r="A97" s="434"/>
      <c r="B97" s="454"/>
      <c r="C97" s="228"/>
      <c r="D97" s="231" t="s">
        <v>205</v>
      </c>
      <c r="E97" s="232"/>
      <c r="F97" s="292">
        <v>90</v>
      </c>
      <c r="G97" s="217">
        <f>'BVC 2015 analitic'!J102</f>
        <v>90795</v>
      </c>
      <c r="H97" s="360">
        <f aca="true" t="shared" si="20" ref="H97:H108">ROUND(SUM(G97*25%),1)</f>
        <v>22698.8</v>
      </c>
      <c r="I97" s="360">
        <f>ROUND(SUM(G97*50%),1)</f>
        <v>45397.5</v>
      </c>
      <c r="J97" s="360">
        <f>ROUND(SUM(G97*75%),1)</f>
        <v>68096.3</v>
      </c>
      <c r="K97" s="297">
        <f>G97</f>
        <v>90795</v>
      </c>
      <c r="M97" s="133"/>
      <c r="N97" s="133"/>
    </row>
    <row r="98" spans="1:14" ht="12.75">
      <c r="A98" s="434"/>
      <c r="B98" s="454"/>
      <c r="C98" s="228"/>
      <c r="D98" s="349" t="s">
        <v>201</v>
      </c>
      <c r="E98" s="349"/>
      <c r="F98" s="372">
        <v>91</v>
      </c>
      <c r="G98" s="217">
        <f>'BVC 2015 analitic'!J103</f>
        <v>28465</v>
      </c>
      <c r="H98" s="360">
        <f t="shared" si="20"/>
        <v>7116.3</v>
      </c>
      <c r="I98" s="360">
        <f>ROUND(SUM(G98*50%),1)</f>
        <v>14232.5</v>
      </c>
      <c r="J98" s="360">
        <f>ROUND(SUM(G98*75%),1)</f>
        <v>21348.8</v>
      </c>
      <c r="K98" s="297">
        <f>G98</f>
        <v>28465</v>
      </c>
      <c r="M98" s="133"/>
      <c r="N98" s="133"/>
    </row>
    <row r="99" spans="1:14" ht="29.25" customHeight="1">
      <c r="A99" s="434"/>
      <c r="B99" s="454"/>
      <c r="C99" s="296"/>
      <c r="D99" s="231" t="s">
        <v>452</v>
      </c>
      <c r="E99" s="232"/>
      <c r="F99" s="292">
        <v>92</v>
      </c>
      <c r="G99" s="217">
        <f>'BVC 2015 analitic'!J104</f>
        <v>79882</v>
      </c>
      <c r="H99" s="360">
        <f t="shared" si="20"/>
        <v>19970.5</v>
      </c>
      <c r="I99" s="360">
        <f>ROUND(SUM(G99*50%),1)</f>
        <v>39941</v>
      </c>
      <c r="J99" s="360">
        <f>ROUND(SUM(G99*75%),1)</f>
        <v>59911.5</v>
      </c>
      <c r="K99" s="297">
        <f>G99</f>
        <v>79882</v>
      </c>
      <c r="M99" s="133"/>
      <c r="N99" s="133"/>
    </row>
    <row r="100" spans="1:14" ht="27.75" customHeight="1">
      <c r="A100" s="434"/>
      <c r="B100" s="454"/>
      <c r="C100" s="296"/>
      <c r="D100" s="231" t="s">
        <v>453</v>
      </c>
      <c r="E100" s="232"/>
      <c r="F100" s="372">
        <v>93</v>
      </c>
      <c r="G100" s="217">
        <f>'BVC 2015 analitic'!J105</f>
        <v>34608</v>
      </c>
      <c r="H100" s="360">
        <f t="shared" si="20"/>
        <v>8652</v>
      </c>
      <c r="I100" s="360">
        <f>ROUND(SUM(G100*50%),1)</f>
        <v>17304</v>
      </c>
      <c r="J100" s="360">
        <f>ROUND(SUM(G100*75%),1)</f>
        <v>25956</v>
      </c>
      <c r="K100" s="297">
        <f>G100</f>
        <v>34608</v>
      </c>
      <c r="M100" s="133"/>
      <c r="N100" s="133"/>
    </row>
    <row r="101" spans="1:14" ht="24" customHeight="1">
      <c r="A101" s="434"/>
      <c r="B101" s="454"/>
      <c r="C101" s="296" t="s">
        <v>185</v>
      </c>
      <c r="D101" s="349" t="s">
        <v>257</v>
      </c>
      <c r="E101" s="349"/>
      <c r="F101" s="292">
        <v>94</v>
      </c>
      <c r="G101" s="217">
        <f>'BVC 2015 analitic'!J106</f>
        <v>69903.9</v>
      </c>
      <c r="H101" s="217">
        <f>H102+H105+H106+H107+H108</f>
        <v>14500</v>
      </c>
      <c r="I101" s="217">
        <f>I102+I105+I106+I107+I108</f>
        <v>40903.9</v>
      </c>
      <c r="J101" s="217">
        <f>J102+J105+J106+J107+J108</f>
        <v>55403.9</v>
      </c>
      <c r="K101" s="359">
        <f>K102+K105+K106+K107+K108</f>
        <v>69903.9</v>
      </c>
      <c r="M101" s="133"/>
      <c r="N101" s="133"/>
    </row>
    <row r="102" spans="1:14" ht="28.5" customHeight="1">
      <c r="A102" s="434"/>
      <c r="B102" s="454"/>
      <c r="C102" s="296"/>
      <c r="D102" s="349" t="s">
        <v>104</v>
      </c>
      <c r="E102" s="349"/>
      <c r="F102" s="372">
        <v>95</v>
      </c>
      <c r="G102" s="217">
        <f>'BVC 2015 analitic'!J107</f>
        <v>10000</v>
      </c>
      <c r="H102" s="360">
        <f t="shared" si="20"/>
        <v>2500</v>
      </c>
      <c r="I102" s="360">
        <f>ROUND(SUM(G102*50%),1)</f>
        <v>5000</v>
      </c>
      <c r="J102" s="360">
        <f>ROUND(SUM(G102*75%),1)</f>
        <v>7500</v>
      </c>
      <c r="K102" s="297">
        <f>G102</f>
        <v>10000</v>
      </c>
      <c r="M102" s="133"/>
      <c r="N102" s="133"/>
    </row>
    <row r="103" spans="1:14" ht="25.5">
      <c r="A103" s="434"/>
      <c r="B103" s="454"/>
      <c r="C103" s="296"/>
      <c r="D103" s="221"/>
      <c r="E103" s="221" t="s">
        <v>279</v>
      </c>
      <c r="F103" s="292">
        <v>96</v>
      </c>
      <c r="G103" s="217">
        <f>'BVC 2015 analitic'!J108</f>
        <v>0</v>
      </c>
      <c r="H103" s="360">
        <f t="shared" si="20"/>
        <v>0</v>
      </c>
      <c r="I103" s="360">
        <f>ROUND(SUM(G103*50%),1)</f>
        <v>0</v>
      </c>
      <c r="J103" s="360">
        <f>ROUND(SUM(G103*75%),1)</f>
        <v>0</v>
      </c>
      <c r="K103" s="297">
        <f aca="true" t="shared" si="21" ref="K103:K108">G103</f>
        <v>0</v>
      </c>
      <c r="M103" s="133"/>
      <c r="N103" s="133"/>
    </row>
    <row r="104" spans="1:14" ht="38.25">
      <c r="A104" s="434"/>
      <c r="B104" s="454"/>
      <c r="C104" s="296"/>
      <c r="D104" s="221"/>
      <c r="E104" s="221" t="s">
        <v>280</v>
      </c>
      <c r="F104" s="372">
        <v>97</v>
      </c>
      <c r="G104" s="217">
        <f>'BVC 2015 analitic'!J109</f>
        <v>6000</v>
      </c>
      <c r="H104" s="360">
        <f t="shared" si="20"/>
        <v>1500</v>
      </c>
      <c r="I104" s="360">
        <f>ROUND(SUM(G104*50%),1)</f>
        <v>3000</v>
      </c>
      <c r="J104" s="360">
        <f>ROUND(SUM(G104*75%),1)</f>
        <v>4500</v>
      </c>
      <c r="K104" s="297">
        <f t="shared" si="21"/>
        <v>6000</v>
      </c>
      <c r="M104" s="133"/>
      <c r="N104" s="133"/>
    </row>
    <row r="105" spans="1:14" ht="12.75">
      <c r="A105" s="434"/>
      <c r="B105" s="454"/>
      <c r="C105" s="296"/>
      <c r="D105" s="349" t="s">
        <v>105</v>
      </c>
      <c r="E105" s="349"/>
      <c r="F105" s="292">
        <v>98</v>
      </c>
      <c r="G105" s="217">
        <f>'BVC 2015 analitic'!J110</f>
        <v>38500</v>
      </c>
      <c r="H105" s="360">
        <f t="shared" si="20"/>
        <v>9625</v>
      </c>
      <c r="I105" s="360">
        <f>ROUND(SUM(G105*50%),1)</f>
        <v>19250</v>
      </c>
      <c r="J105" s="360">
        <f>ROUND(SUM(G105*75%),1)</f>
        <v>28875</v>
      </c>
      <c r="K105" s="297">
        <f t="shared" si="21"/>
        <v>38500</v>
      </c>
      <c r="M105" s="133"/>
      <c r="N105" s="133"/>
    </row>
    <row r="106" spans="1:14" ht="12.75">
      <c r="A106" s="434"/>
      <c r="B106" s="454"/>
      <c r="C106" s="296"/>
      <c r="D106" s="349" t="s">
        <v>106</v>
      </c>
      <c r="E106" s="349"/>
      <c r="F106" s="372">
        <v>99</v>
      </c>
      <c r="G106" s="217">
        <f>'BVC 2015 analitic'!J111</f>
        <v>0</v>
      </c>
      <c r="H106" s="360">
        <f t="shared" si="20"/>
        <v>0</v>
      </c>
      <c r="I106" s="360">
        <f>ROUND(SUM(G106*50%),1)</f>
        <v>0</v>
      </c>
      <c r="J106" s="360">
        <f>ROUND(SUM(G106*75%),1)</f>
        <v>0</v>
      </c>
      <c r="K106" s="297">
        <f t="shared" si="21"/>
        <v>0</v>
      </c>
      <c r="M106" s="133"/>
      <c r="N106" s="133"/>
    </row>
    <row r="107" spans="1:14" ht="25.5" customHeight="1">
      <c r="A107" s="434"/>
      <c r="B107" s="454"/>
      <c r="C107" s="296"/>
      <c r="D107" s="349" t="s">
        <v>197</v>
      </c>
      <c r="E107" s="349"/>
      <c r="F107" s="292">
        <v>100</v>
      </c>
      <c r="G107" s="217">
        <f>'BVC 2015 analitic'!J112</f>
        <v>11903.9</v>
      </c>
      <c r="H107" s="374">
        <v>0</v>
      </c>
      <c r="I107" s="375">
        <f>G107</f>
        <v>11903.9</v>
      </c>
      <c r="J107" s="360">
        <f>G107</f>
        <v>11903.9</v>
      </c>
      <c r="K107" s="297">
        <f t="shared" si="21"/>
        <v>11903.9</v>
      </c>
      <c r="M107" s="133"/>
      <c r="N107" s="133"/>
    </row>
    <row r="108" spans="1:14" ht="12.75">
      <c r="A108" s="434"/>
      <c r="B108" s="454"/>
      <c r="C108" s="296"/>
      <c r="D108" s="349" t="s">
        <v>198</v>
      </c>
      <c r="E108" s="349"/>
      <c r="F108" s="372">
        <v>101</v>
      </c>
      <c r="G108" s="217">
        <f>'BVC 2015 analitic'!J113</f>
        <v>9500</v>
      </c>
      <c r="H108" s="360">
        <f t="shared" si="20"/>
        <v>2375</v>
      </c>
      <c r="I108" s="360">
        <f>ROUND(SUM(G108*50%),1)</f>
        <v>4750</v>
      </c>
      <c r="J108" s="360">
        <f>ROUND(SUM(G108*75%),1)</f>
        <v>7125</v>
      </c>
      <c r="K108" s="297">
        <f t="shared" si="21"/>
        <v>9500</v>
      </c>
      <c r="M108" s="133"/>
      <c r="N108" s="133"/>
    </row>
    <row r="109" spans="1:14" ht="26.25" customHeight="1">
      <c r="A109" s="434"/>
      <c r="B109" s="454"/>
      <c r="C109" s="296" t="s">
        <v>186</v>
      </c>
      <c r="D109" s="349" t="s">
        <v>258</v>
      </c>
      <c r="E109" s="349"/>
      <c r="F109" s="292">
        <v>102</v>
      </c>
      <c r="G109" s="217">
        <f>'BVC 2015 analitic'!J114</f>
        <v>7000</v>
      </c>
      <c r="H109" s="217">
        <f>H110+H111+H112</f>
        <v>1750</v>
      </c>
      <c r="I109" s="217">
        <f>I110+I111+I112</f>
        <v>3500</v>
      </c>
      <c r="J109" s="217">
        <f>J110+J111+J112</f>
        <v>5250</v>
      </c>
      <c r="K109" s="217">
        <f>K110+K111+K112</f>
        <v>7000</v>
      </c>
      <c r="M109" s="133"/>
      <c r="N109" s="133"/>
    </row>
    <row r="110" spans="1:14" ht="24" customHeight="1">
      <c r="A110" s="434"/>
      <c r="B110" s="454"/>
      <c r="C110" s="296"/>
      <c r="D110" s="349" t="s">
        <v>107</v>
      </c>
      <c r="E110" s="349"/>
      <c r="F110" s="372">
        <v>103</v>
      </c>
      <c r="G110" s="217">
        <f>'BVC 2015 analitic'!J115</f>
        <v>6000</v>
      </c>
      <c r="H110" s="360">
        <f aca="true" t="shared" si="22" ref="H110:H115">ROUND(SUM(G110*25%),1)</f>
        <v>1500</v>
      </c>
      <c r="I110" s="360">
        <f>ROUND(SUM(G110*50%),1)</f>
        <v>3000</v>
      </c>
      <c r="J110" s="360">
        <f>ROUND(SUM(G110*75%),1)</f>
        <v>4500</v>
      </c>
      <c r="K110" s="297">
        <f>G110</f>
        <v>6000</v>
      </c>
      <c r="M110" s="133"/>
      <c r="N110" s="133"/>
    </row>
    <row r="111" spans="1:14" ht="25.5" customHeight="1">
      <c r="A111" s="434"/>
      <c r="B111" s="454"/>
      <c r="C111" s="296"/>
      <c r="D111" s="349" t="s">
        <v>108</v>
      </c>
      <c r="E111" s="349"/>
      <c r="F111" s="292">
        <v>104</v>
      </c>
      <c r="G111" s="217">
        <f>'BVC 2015 analitic'!J116</f>
        <v>1000</v>
      </c>
      <c r="H111" s="360">
        <f t="shared" si="22"/>
        <v>250</v>
      </c>
      <c r="I111" s="360">
        <f>ROUND(SUM(G111*50%),1)</f>
        <v>500</v>
      </c>
      <c r="J111" s="360">
        <f>ROUND(SUM(G111*75%),1)</f>
        <v>750</v>
      </c>
      <c r="K111" s="297">
        <f>G111</f>
        <v>1000</v>
      </c>
      <c r="M111" s="133"/>
      <c r="N111" s="133"/>
    </row>
    <row r="112" spans="1:14" ht="36.75" customHeight="1">
      <c r="A112" s="434"/>
      <c r="B112" s="454"/>
      <c r="C112" s="296"/>
      <c r="D112" s="349" t="s">
        <v>199</v>
      </c>
      <c r="E112" s="349"/>
      <c r="F112" s="372">
        <v>105</v>
      </c>
      <c r="G112" s="217">
        <f>'BVC 2015 analitic'!J117</f>
        <v>0</v>
      </c>
      <c r="H112" s="360">
        <f t="shared" si="22"/>
        <v>0</v>
      </c>
      <c r="I112" s="360">
        <f>ROUND(SUM(G112*50%),1)</f>
        <v>0</v>
      </c>
      <c r="J112" s="360">
        <f>ROUND(SUM(G112*75%),1)</f>
        <v>0</v>
      </c>
      <c r="K112" s="297">
        <f>G112</f>
        <v>0</v>
      </c>
      <c r="M112" s="133"/>
      <c r="N112" s="133"/>
    </row>
    <row r="113" spans="1:14" ht="39" customHeight="1">
      <c r="A113" s="434"/>
      <c r="B113" s="454"/>
      <c r="C113" s="299" t="s">
        <v>187</v>
      </c>
      <c r="D113" s="349" t="s">
        <v>361</v>
      </c>
      <c r="E113" s="349"/>
      <c r="F113" s="292">
        <v>106</v>
      </c>
      <c r="G113" s="217">
        <f>'BVC 2015 analitic'!J118</f>
        <v>818</v>
      </c>
      <c r="H113" s="217">
        <f>H114+H117+H120+H121</f>
        <v>176.1</v>
      </c>
      <c r="I113" s="217">
        <f>I114+I117+I120+I121</f>
        <v>352</v>
      </c>
      <c r="J113" s="217">
        <f>J114+J117+J120+J121</f>
        <v>528.1</v>
      </c>
      <c r="K113" s="359">
        <f>K114+K117+K120+K121</f>
        <v>818</v>
      </c>
      <c r="M113" s="133"/>
      <c r="N113" s="133"/>
    </row>
    <row r="114" spans="1:14" ht="12.75">
      <c r="A114" s="434"/>
      <c r="B114" s="454"/>
      <c r="C114" s="228"/>
      <c r="D114" s="349" t="s">
        <v>264</v>
      </c>
      <c r="E114" s="349"/>
      <c r="F114" s="372">
        <v>107</v>
      </c>
      <c r="G114" s="217">
        <f>'BVC 2015 analitic'!J119</f>
        <v>189</v>
      </c>
      <c r="H114" s="360">
        <f>H115</f>
        <v>37.8</v>
      </c>
      <c r="I114" s="360">
        <f>I115</f>
        <v>75.5</v>
      </c>
      <c r="J114" s="360">
        <f>J115</f>
        <v>113.3</v>
      </c>
      <c r="K114" s="297">
        <f>G114</f>
        <v>189</v>
      </c>
      <c r="M114" s="133"/>
      <c r="N114" s="133"/>
    </row>
    <row r="115" spans="1:14" ht="12.75">
      <c r="A115" s="434"/>
      <c r="B115" s="454"/>
      <c r="C115" s="228"/>
      <c r="D115" s="221"/>
      <c r="E115" s="310" t="s">
        <v>362</v>
      </c>
      <c r="F115" s="292">
        <v>108</v>
      </c>
      <c r="G115" s="217">
        <f>'BVC 2015 analitic'!J120</f>
        <v>151</v>
      </c>
      <c r="H115" s="360">
        <f t="shared" si="22"/>
        <v>37.8</v>
      </c>
      <c r="I115" s="360">
        <f>ROUND(SUM(G115*50%),1)</f>
        <v>75.5</v>
      </c>
      <c r="J115" s="360">
        <f>ROUND(SUM(G115*75%),1)</f>
        <v>113.3</v>
      </c>
      <c r="K115" s="297">
        <f aca="true" t="shared" si="23" ref="K115:K121">G115</f>
        <v>151</v>
      </c>
      <c r="M115" s="133"/>
      <c r="N115" s="133"/>
    </row>
    <row r="116" spans="1:14" ht="12.75">
      <c r="A116" s="434"/>
      <c r="B116" s="454"/>
      <c r="C116" s="228"/>
      <c r="D116" s="221"/>
      <c r="E116" s="310" t="s">
        <v>363</v>
      </c>
      <c r="F116" s="372">
        <v>109</v>
      </c>
      <c r="G116" s="217">
        <f>'BVC 2015 analitic'!J121</f>
        <v>38</v>
      </c>
      <c r="H116" s="374">
        <v>0</v>
      </c>
      <c r="I116" s="376">
        <v>0</v>
      </c>
      <c r="J116" s="329">
        <v>0</v>
      </c>
      <c r="K116" s="297">
        <f t="shared" si="23"/>
        <v>38</v>
      </c>
      <c r="M116" s="133"/>
      <c r="N116" s="133"/>
    </row>
    <row r="117" spans="1:14" ht="25.5" customHeight="1">
      <c r="A117" s="434"/>
      <c r="B117" s="454"/>
      <c r="C117" s="228"/>
      <c r="D117" s="349" t="s">
        <v>263</v>
      </c>
      <c r="E117" s="349"/>
      <c r="F117" s="292">
        <v>110</v>
      </c>
      <c r="G117" s="217">
        <f>'BVC 2015 analitic'!J122</f>
        <v>403</v>
      </c>
      <c r="H117" s="374">
        <f>H118</f>
        <v>81.8</v>
      </c>
      <c r="I117" s="374">
        <f>I118</f>
        <v>163.5</v>
      </c>
      <c r="J117" s="374">
        <f>J118</f>
        <v>245.3</v>
      </c>
      <c r="K117" s="297">
        <f t="shared" si="23"/>
        <v>403</v>
      </c>
      <c r="M117" s="133"/>
      <c r="N117" s="133"/>
    </row>
    <row r="118" spans="1:14" ht="12.75">
      <c r="A118" s="434"/>
      <c r="B118" s="454"/>
      <c r="C118" s="228"/>
      <c r="D118" s="221"/>
      <c r="E118" s="310" t="s">
        <v>362</v>
      </c>
      <c r="F118" s="372">
        <v>111</v>
      </c>
      <c r="G118" s="217">
        <f>'BVC 2015 analitic'!J123</f>
        <v>327</v>
      </c>
      <c r="H118" s="360">
        <f>ROUND(SUM(G118*25%),1)</f>
        <v>81.8</v>
      </c>
      <c r="I118" s="360">
        <f>ROUND(SUM(G118*50%),1)</f>
        <v>163.5</v>
      </c>
      <c r="J118" s="360">
        <f>ROUND(SUM(G118*75%),1)</f>
        <v>245.3</v>
      </c>
      <c r="K118" s="297">
        <f t="shared" si="23"/>
        <v>327</v>
      </c>
      <c r="M118" s="133"/>
      <c r="N118" s="133"/>
    </row>
    <row r="119" spans="1:14" ht="12.75">
      <c r="A119" s="434"/>
      <c r="B119" s="454"/>
      <c r="C119" s="228"/>
      <c r="D119" s="221"/>
      <c r="E119" s="310" t="s">
        <v>363</v>
      </c>
      <c r="F119" s="292">
        <v>112</v>
      </c>
      <c r="G119" s="217">
        <f>'BVC 2015 analitic'!J124</f>
        <v>76</v>
      </c>
      <c r="H119" s="125">
        <v>0</v>
      </c>
      <c r="I119" s="376">
        <v>0</v>
      </c>
      <c r="J119" s="329">
        <v>0</v>
      </c>
      <c r="K119" s="297">
        <f t="shared" si="23"/>
        <v>76</v>
      </c>
      <c r="M119" s="133"/>
      <c r="N119" s="133"/>
    </row>
    <row r="120" spans="1:14" ht="12.75">
      <c r="A120" s="434"/>
      <c r="B120" s="454"/>
      <c r="C120" s="228"/>
      <c r="D120" s="349" t="s">
        <v>261</v>
      </c>
      <c r="E120" s="349"/>
      <c r="F120" s="372">
        <v>113</v>
      </c>
      <c r="G120" s="217">
        <f>'BVC 2015 analitic'!J125</f>
        <v>0</v>
      </c>
      <c r="H120" s="125">
        <v>0</v>
      </c>
      <c r="I120" s="376">
        <v>0</v>
      </c>
      <c r="J120" s="329">
        <v>0</v>
      </c>
      <c r="K120" s="297">
        <f t="shared" si="23"/>
        <v>0</v>
      </c>
      <c r="M120" s="133"/>
      <c r="N120" s="133"/>
    </row>
    <row r="121" spans="1:14" ht="24" customHeight="1">
      <c r="A121" s="434"/>
      <c r="B121" s="454"/>
      <c r="C121" s="296"/>
      <c r="D121" s="349" t="s">
        <v>262</v>
      </c>
      <c r="E121" s="349"/>
      <c r="F121" s="292">
        <v>114</v>
      </c>
      <c r="G121" s="217">
        <f>'BVC 2015 analitic'!J126</f>
        <v>226</v>
      </c>
      <c r="H121" s="360">
        <f>ROUND(SUM(G121*25%),1)</f>
        <v>56.5</v>
      </c>
      <c r="I121" s="360">
        <f>ROUND(SUM(G121*50%),1)</f>
        <v>113</v>
      </c>
      <c r="J121" s="360">
        <f>ROUND(SUM(G121*75%),1)</f>
        <v>169.5</v>
      </c>
      <c r="K121" s="297">
        <f t="shared" si="23"/>
        <v>226</v>
      </c>
      <c r="M121" s="133"/>
      <c r="N121" s="133"/>
    </row>
    <row r="122" spans="1:14" ht="38.25" customHeight="1">
      <c r="A122" s="434"/>
      <c r="B122" s="454"/>
      <c r="C122" s="296" t="s">
        <v>188</v>
      </c>
      <c r="D122" s="349" t="s">
        <v>364</v>
      </c>
      <c r="E122" s="349"/>
      <c r="F122" s="372">
        <v>115</v>
      </c>
      <c r="G122" s="217">
        <f>'BVC 2015 analitic'!J127</f>
        <v>141600</v>
      </c>
      <c r="H122" s="217">
        <f>H123+H124+H125+H126+H127+H128</f>
        <v>35400</v>
      </c>
      <c r="I122" s="217">
        <f>I123+I124+I125+I126+I127+I128</f>
        <v>70800</v>
      </c>
      <c r="J122" s="217">
        <f>J123+J124+J125+J126+J127+J128</f>
        <v>106200</v>
      </c>
      <c r="K122" s="359">
        <f>K123+K124+K125+K126+K127+K128</f>
        <v>141600</v>
      </c>
      <c r="M122" s="133"/>
      <c r="N122" s="133"/>
    </row>
    <row r="123" spans="1:14" ht="15" customHeight="1">
      <c r="A123" s="434"/>
      <c r="B123" s="454"/>
      <c r="C123" s="228"/>
      <c r="D123" s="349" t="s">
        <v>265</v>
      </c>
      <c r="E123" s="349"/>
      <c r="F123" s="292">
        <v>116</v>
      </c>
      <c r="G123" s="217">
        <f>'BVC 2015 analitic'!J128</f>
        <v>98000</v>
      </c>
      <c r="H123" s="360">
        <f aca="true" t="shared" si="24" ref="H123:H128">ROUND(SUM(G123*25%),1)</f>
        <v>24500</v>
      </c>
      <c r="I123" s="360">
        <f aca="true" t="shared" si="25" ref="I123:I128">ROUND(SUM(G123*50%),1)</f>
        <v>49000</v>
      </c>
      <c r="J123" s="360">
        <f aca="true" t="shared" si="26" ref="J123:J128">ROUND(SUM(G123*75%),1)</f>
        <v>73500</v>
      </c>
      <c r="K123" s="297">
        <f aca="true" t="shared" si="27" ref="K123:K128">G123</f>
        <v>98000</v>
      </c>
      <c r="M123" s="133"/>
      <c r="N123" s="133"/>
    </row>
    <row r="124" spans="1:14" ht="12.75">
      <c r="A124" s="434"/>
      <c r="B124" s="454"/>
      <c r="C124" s="228"/>
      <c r="D124" s="349" t="s">
        <v>266</v>
      </c>
      <c r="E124" s="349"/>
      <c r="F124" s="372">
        <v>117</v>
      </c>
      <c r="G124" s="217">
        <f>'BVC 2015 analitic'!J129</f>
        <v>3000</v>
      </c>
      <c r="H124" s="360">
        <f t="shared" si="24"/>
        <v>750</v>
      </c>
      <c r="I124" s="360">
        <f t="shared" si="25"/>
        <v>1500</v>
      </c>
      <c r="J124" s="360">
        <f t="shared" si="26"/>
        <v>2250</v>
      </c>
      <c r="K124" s="297">
        <f t="shared" si="27"/>
        <v>3000</v>
      </c>
      <c r="M124" s="133"/>
      <c r="N124" s="133"/>
    </row>
    <row r="125" spans="1:14" ht="24.75" customHeight="1">
      <c r="A125" s="434"/>
      <c r="B125" s="454"/>
      <c r="C125" s="228"/>
      <c r="D125" s="349" t="s">
        <v>270</v>
      </c>
      <c r="E125" s="349"/>
      <c r="F125" s="292">
        <v>118</v>
      </c>
      <c r="G125" s="217">
        <f>'BVC 2015 analitic'!J130</f>
        <v>32500</v>
      </c>
      <c r="H125" s="360">
        <f t="shared" si="24"/>
        <v>8125</v>
      </c>
      <c r="I125" s="360">
        <f t="shared" si="25"/>
        <v>16250</v>
      </c>
      <c r="J125" s="360">
        <f t="shared" si="26"/>
        <v>24375</v>
      </c>
      <c r="K125" s="297">
        <f t="shared" si="27"/>
        <v>32500</v>
      </c>
      <c r="M125" s="133"/>
      <c r="N125" s="133"/>
    </row>
    <row r="126" spans="1:14" ht="27" customHeight="1">
      <c r="A126" s="434"/>
      <c r="B126" s="454"/>
      <c r="C126" s="228"/>
      <c r="D126" s="349" t="s">
        <v>267</v>
      </c>
      <c r="E126" s="349"/>
      <c r="F126" s="372">
        <v>119</v>
      </c>
      <c r="G126" s="217">
        <f>'BVC 2015 analitic'!J131</f>
        <v>5000</v>
      </c>
      <c r="H126" s="360">
        <f t="shared" si="24"/>
        <v>1250</v>
      </c>
      <c r="I126" s="360">
        <f t="shared" si="25"/>
        <v>2500</v>
      </c>
      <c r="J126" s="360">
        <f t="shared" si="26"/>
        <v>3750</v>
      </c>
      <c r="K126" s="297">
        <f t="shared" si="27"/>
        <v>5000</v>
      </c>
      <c r="M126" s="133"/>
      <c r="N126" s="133"/>
    </row>
    <row r="127" spans="1:14" ht="26.25" customHeight="1">
      <c r="A127" s="434"/>
      <c r="B127" s="454"/>
      <c r="C127" s="228"/>
      <c r="D127" s="349" t="s">
        <v>268</v>
      </c>
      <c r="E127" s="349"/>
      <c r="F127" s="292">
        <v>120</v>
      </c>
      <c r="G127" s="217">
        <f>'BVC 2015 analitic'!J132</f>
        <v>0</v>
      </c>
      <c r="H127" s="360">
        <f t="shared" si="24"/>
        <v>0</v>
      </c>
      <c r="I127" s="360">
        <f t="shared" si="25"/>
        <v>0</v>
      </c>
      <c r="J127" s="360">
        <f t="shared" si="26"/>
        <v>0</v>
      </c>
      <c r="K127" s="297">
        <f t="shared" si="27"/>
        <v>0</v>
      </c>
      <c r="M127" s="133"/>
      <c r="N127" s="133"/>
    </row>
    <row r="128" spans="1:14" ht="24" customHeight="1">
      <c r="A128" s="434"/>
      <c r="B128" s="454"/>
      <c r="C128" s="228"/>
      <c r="D128" s="349" t="s">
        <v>269</v>
      </c>
      <c r="E128" s="349"/>
      <c r="F128" s="372">
        <v>121</v>
      </c>
      <c r="G128" s="217">
        <f>'BVC 2015 analitic'!J133</f>
        <v>3100</v>
      </c>
      <c r="H128" s="360">
        <f t="shared" si="24"/>
        <v>775</v>
      </c>
      <c r="I128" s="360">
        <f t="shared" si="25"/>
        <v>1550</v>
      </c>
      <c r="J128" s="360">
        <f t="shared" si="26"/>
        <v>2325</v>
      </c>
      <c r="K128" s="297">
        <f t="shared" si="27"/>
        <v>3100</v>
      </c>
      <c r="M128" s="133"/>
      <c r="N128" s="133"/>
    </row>
    <row r="129" spans="1:14" ht="25.5" customHeight="1">
      <c r="A129" s="434"/>
      <c r="B129" s="454"/>
      <c r="C129" s="233" t="s">
        <v>365</v>
      </c>
      <c r="D129" s="431"/>
      <c r="E129" s="234"/>
      <c r="F129" s="292">
        <v>122</v>
      </c>
      <c r="G129" s="217">
        <f>'BVC 2015 analitic'!J134</f>
        <v>209218.1</v>
      </c>
      <c r="H129" s="217">
        <f>H130+H133+H134+H135+H136+H137</f>
        <v>78128.8</v>
      </c>
      <c r="I129" s="217">
        <f>I130+I133+I134+I135+I136+I137</f>
        <v>128459.1</v>
      </c>
      <c r="J129" s="217">
        <f>J130+J133+J134+J135+J136+J137</f>
        <v>182745.4</v>
      </c>
      <c r="K129" s="359">
        <f>K130+K133+K134+K135+K136+K137</f>
        <v>209218.1</v>
      </c>
      <c r="M129" s="133"/>
      <c r="N129" s="133"/>
    </row>
    <row r="130" spans="1:14" ht="26.25" customHeight="1">
      <c r="A130" s="434"/>
      <c r="B130" s="454"/>
      <c r="C130" s="296" t="s">
        <v>32</v>
      </c>
      <c r="D130" s="349" t="s">
        <v>366</v>
      </c>
      <c r="E130" s="349"/>
      <c r="F130" s="372">
        <v>123</v>
      </c>
      <c r="G130" s="217">
        <f>'BVC 2015 analitic'!J135</f>
        <v>900</v>
      </c>
      <c r="H130" s="217">
        <f>H131+H132</f>
        <v>270</v>
      </c>
      <c r="I130" s="217">
        <f>I131+I132</f>
        <v>450</v>
      </c>
      <c r="J130" s="217">
        <f>J131+J132</f>
        <v>585</v>
      </c>
      <c r="K130" s="359">
        <f>K131+K132</f>
        <v>900</v>
      </c>
      <c r="M130" s="133"/>
      <c r="N130" s="133"/>
    </row>
    <row r="131" spans="1:14" ht="12.75">
      <c r="A131" s="434"/>
      <c r="B131" s="454"/>
      <c r="C131" s="296"/>
      <c r="D131" s="349" t="s">
        <v>109</v>
      </c>
      <c r="E131" s="349"/>
      <c r="F131" s="292">
        <v>124</v>
      </c>
      <c r="G131" s="217">
        <f>'BVC 2015 analitic'!J136</f>
        <v>700</v>
      </c>
      <c r="H131" s="360">
        <f aca="true" t="shared" si="28" ref="H131:H140">ROUND(SUM(G131*30%),1)</f>
        <v>210</v>
      </c>
      <c r="I131" s="360">
        <f aca="true" t="shared" si="29" ref="I131:I136">ROUND(SUM(G131*50%),1)</f>
        <v>350</v>
      </c>
      <c r="J131" s="360">
        <f>ROUND(SUM(G131*65%),1)</f>
        <v>455</v>
      </c>
      <c r="K131" s="297">
        <f aca="true" t="shared" si="30" ref="K131:K136">G131</f>
        <v>700</v>
      </c>
      <c r="M131" s="133"/>
      <c r="N131" s="133"/>
    </row>
    <row r="132" spans="1:14" ht="12.75">
      <c r="A132" s="434"/>
      <c r="B132" s="454"/>
      <c r="C132" s="296"/>
      <c r="D132" s="349" t="s">
        <v>110</v>
      </c>
      <c r="E132" s="349"/>
      <c r="F132" s="372">
        <v>125</v>
      </c>
      <c r="G132" s="217">
        <f>'BVC 2015 analitic'!J137</f>
        <v>200</v>
      </c>
      <c r="H132" s="360">
        <f t="shared" si="28"/>
        <v>60</v>
      </c>
      <c r="I132" s="360">
        <f t="shared" si="29"/>
        <v>100</v>
      </c>
      <c r="J132" s="360">
        <f>ROUND(SUM(G132*65%),1)</f>
        <v>130</v>
      </c>
      <c r="K132" s="297">
        <f t="shared" si="30"/>
        <v>200</v>
      </c>
      <c r="M132" s="133"/>
      <c r="N132" s="133"/>
    </row>
    <row r="133" spans="1:14" ht="12.75">
      <c r="A133" s="434"/>
      <c r="B133" s="454"/>
      <c r="C133" s="296" t="s">
        <v>33</v>
      </c>
      <c r="D133" s="349" t="s">
        <v>111</v>
      </c>
      <c r="E133" s="349"/>
      <c r="F133" s="292">
        <v>126</v>
      </c>
      <c r="G133" s="217">
        <f>'BVC 2015 analitic'!J138</f>
        <v>1200</v>
      </c>
      <c r="H133" s="360">
        <f t="shared" si="28"/>
        <v>360</v>
      </c>
      <c r="I133" s="360">
        <f t="shared" si="29"/>
        <v>600</v>
      </c>
      <c r="J133" s="360">
        <f>ROUND(SUM(G133*65%),1)</f>
        <v>780</v>
      </c>
      <c r="K133" s="297">
        <f t="shared" si="30"/>
        <v>1200</v>
      </c>
      <c r="M133" s="133"/>
      <c r="N133" s="133"/>
    </row>
    <row r="134" spans="1:14" ht="30.75" customHeight="1">
      <c r="A134" s="434"/>
      <c r="B134" s="454"/>
      <c r="C134" s="296" t="s">
        <v>35</v>
      </c>
      <c r="D134" s="349" t="s">
        <v>248</v>
      </c>
      <c r="E134" s="349"/>
      <c r="F134" s="372">
        <v>127</v>
      </c>
      <c r="G134" s="217">
        <f>'BVC 2015 analitic'!J139</f>
        <v>0</v>
      </c>
      <c r="H134" s="360">
        <f t="shared" si="28"/>
        <v>0</v>
      </c>
      <c r="I134" s="360">
        <f t="shared" si="29"/>
        <v>0</v>
      </c>
      <c r="J134" s="360">
        <f>ROUND(SUM(G134*65%),1)</f>
        <v>0</v>
      </c>
      <c r="K134" s="297">
        <f t="shared" si="30"/>
        <v>0</v>
      </c>
      <c r="M134" s="133"/>
      <c r="N134" s="133"/>
    </row>
    <row r="135" spans="1:14" ht="12.75">
      <c r="A135" s="434"/>
      <c r="B135" s="454"/>
      <c r="C135" s="296" t="s">
        <v>38</v>
      </c>
      <c r="D135" s="231" t="s">
        <v>53</v>
      </c>
      <c r="E135" s="232"/>
      <c r="F135" s="292">
        <v>128</v>
      </c>
      <c r="G135" s="217">
        <f>'BVC 2015 analitic'!J140</f>
        <v>167047.6</v>
      </c>
      <c r="H135" s="360">
        <v>63606.5</v>
      </c>
      <c r="I135" s="360">
        <v>112927.2</v>
      </c>
      <c r="J135" s="360">
        <v>154952.3</v>
      </c>
      <c r="K135" s="297">
        <f t="shared" si="30"/>
        <v>167047.6</v>
      </c>
      <c r="M135" s="133"/>
      <c r="N135" s="133"/>
    </row>
    <row r="136" spans="1:14" ht="25.5" customHeight="1">
      <c r="A136" s="434"/>
      <c r="B136" s="454"/>
      <c r="C136" s="311" t="s">
        <v>39</v>
      </c>
      <c r="D136" s="349" t="s">
        <v>47</v>
      </c>
      <c r="E136" s="349"/>
      <c r="F136" s="372">
        <v>129</v>
      </c>
      <c r="G136" s="217">
        <f>'BVC 2015 analitic'!J141</f>
        <v>40000</v>
      </c>
      <c r="H136" s="360">
        <v>10000</v>
      </c>
      <c r="I136" s="360">
        <f t="shared" si="29"/>
        <v>20000</v>
      </c>
      <c r="J136" s="360">
        <v>30000</v>
      </c>
      <c r="K136" s="297">
        <f t="shared" si="30"/>
        <v>40000</v>
      </c>
      <c r="M136" s="133"/>
      <c r="N136" s="133"/>
    </row>
    <row r="137" spans="1:14" ht="25.5" customHeight="1">
      <c r="A137" s="434"/>
      <c r="B137" s="455"/>
      <c r="C137" s="298" t="s">
        <v>288</v>
      </c>
      <c r="D137" s="463" t="s">
        <v>367</v>
      </c>
      <c r="E137" s="464"/>
      <c r="F137" s="292">
        <v>130</v>
      </c>
      <c r="G137" s="217">
        <f>'BVC 2015 analitic'!J142</f>
        <v>70.5</v>
      </c>
      <c r="H137" s="217">
        <f>H138-H141</f>
        <v>3892.3</v>
      </c>
      <c r="I137" s="217">
        <f>I138-I141</f>
        <v>-5518.099999999999</v>
      </c>
      <c r="J137" s="217">
        <f>J138-J141</f>
        <v>-3571.8999999999996</v>
      </c>
      <c r="K137" s="359">
        <f>K138-K141</f>
        <v>70.5</v>
      </c>
      <c r="M137" s="133"/>
      <c r="N137" s="133"/>
    </row>
    <row r="138" spans="1:14" ht="12.75">
      <c r="A138" s="434"/>
      <c r="B138" s="296"/>
      <c r="C138" s="291"/>
      <c r="D138" s="306" t="s">
        <v>163</v>
      </c>
      <c r="E138" s="313" t="s">
        <v>259</v>
      </c>
      <c r="F138" s="372">
        <v>131</v>
      </c>
      <c r="G138" s="217">
        <f>'BVC 2015 analitic'!J143</f>
        <v>14474.4</v>
      </c>
      <c r="H138" s="360">
        <f t="shared" si="28"/>
        <v>4342.3</v>
      </c>
      <c r="I138" s="360">
        <f>ROUND(SUM(G138*50%),1)</f>
        <v>7237.2</v>
      </c>
      <c r="J138" s="360">
        <f>ROUND(SUM(G138*65%),1)</f>
        <v>9408.4</v>
      </c>
      <c r="K138" s="297">
        <f>G138</f>
        <v>14474.4</v>
      </c>
      <c r="M138" s="133"/>
      <c r="N138" s="133"/>
    </row>
    <row r="139" spans="1:14" ht="25.5">
      <c r="A139" s="434"/>
      <c r="B139" s="296"/>
      <c r="D139" s="306" t="s">
        <v>368</v>
      </c>
      <c r="E139" s="313" t="s">
        <v>370</v>
      </c>
      <c r="F139" s="292">
        <v>132</v>
      </c>
      <c r="G139" s="217">
        <f>'BVC 2015 analitic'!J144</f>
        <v>12360.4</v>
      </c>
      <c r="H139" s="360">
        <v>0</v>
      </c>
      <c r="I139" s="360">
        <v>0</v>
      </c>
      <c r="J139" s="360">
        <v>0</v>
      </c>
      <c r="K139" s="297">
        <f>G139</f>
        <v>12360.4</v>
      </c>
      <c r="M139" s="133"/>
      <c r="N139" s="133"/>
    </row>
    <row r="140" spans="1:14" ht="25.5">
      <c r="A140" s="434"/>
      <c r="B140" s="296"/>
      <c r="D140" s="306" t="s">
        <v>369</v>
      </c>
      <c r="E140" s="313" t="s">
        <v>371</v>
      </c>
      <c r="F140" s="372">
        <v>133</v>
      </c>
      <c r="G140" s="217">
        <f>'BVC 2015 analitic'!J145</f>
        <v>114</v>
      </c>
      <c r="H140" s="360">
        <f t="shared" si="28"/>
        <v>34.2</v>
      </c>
      <c r="I140" s="360">
        <f>ROUND(SUM(G140*50%),1)</f>
        <v>57</v>
      </c>
      <c r="J140" s="360">
        <f>ROUND(SUM(G140*65%),1)</f>
        <v>74.1</v>
      </c>
      <c r="K140" s="297">
        <f>G140</f>
        <v>114</v>
      </c>
      <c r="M140" s="133"/>
      <c r="N140" s="133"/>
    </row>
    <row r="141" spans="1:14" ht="38.25">
      <c r="A141" s="434"/>
      <c r="B141" s="296"/>
      <c r="D141" s="306" t="s">
        <v>251</v>
      </c>
      <c r="E141" s="313" t="s">
        <v>260</v>
      </c>
      <c r="F141" s="292">
        <v>134</v>
      </c>
      <c r="G141" s="217">
        <f>'BVC 2015 analitic'!J146</f>
        <v>14403.9</v>
      </c>
      <c r="H141" s="360">
        <f>H142</f>
        <v>450</v>
      </c>
      <c r="I141" s="360">
        <f>I142</f>
        <v>12755.3</v>
      </c>
      <c r="J141" s="360">
        <f>J142</f>
        <v>12980.3</v>
      </c>
      <c r="K141" s="297">
        <f>G141</f>
        <v>14403.9</v>
      </c>
      <c r="M141" s="133"/>
      <c r="N141" s="133"/>
    </row>
    <row r="142" spans="1:14" ht="25.5">
      <c r="A142" s="434"/>
      <c r="B142" s="296"/>
      <c r="C142" s="296"/>
      <c r="D142" s="221" t="s">
        <v>252</v>
      </c>
      <c r="E142" s="221" t="s">
        <v>372</v>
      </c>
      <c r="F142" s="372">
        <v>135</v>
      </c>
      <c r="G142" s="217">
        <f>'BVC 2015 analitic'!J147</f>
        <v>14403.9</v>
      </c>
      <c r="H142" s="217">
        <f>H143+H144+H145</f>
        <v>450</v>
      </c>
      <c r="I142" s="217">
        <f>I143+I144+I145</f>
        <v>12755.3</v>
      </c>
      <c r="J142" s="217">
        <f>J143+J144+J145</f>
        <v>12980.3</v>
      </c>
      <c r="K142" s="359">
        <f>K143+K144+K145</f>
        <v>14403.9</v>
      </c>
      <c r="M142" s="133"/>
      <c r="N142" s="133"/>
    </row>
    <row r="143" spans="1:14" ht="25.5">
      <c r="A143" s="434"/>
      <c r="B143" s="296"/>
      <c r="C143" s="296"/>
      <c r="D143" s="221"/>
      <c r="E143" s="310" t="s">
        <v>416</v>
      </c>
      <c r="F143" s="292">
        <v>136</v>
      </c>
      <c r="G143" s="217">
        <v>101.4</v>
      </c>
      <c r="H143" s="374">
        <v>0</v>
      </c>
      <c r="I143" s="376">
        <v>101.4</v>
      </c>
      <c r="J143" s="377">
        <v>101.4</v>
      </c>
      <c r="K143" s="297">
        <f>G143</f>
        <v>101.4</v>
      </c>
      <c r="M143" s="133"/>
      <c r="N143" s="133"/>
    </row>
    <row r="144" spans="1:14" ht="25.5">
      <c r="A144" s="434"/>
      <c r="B144" s="296"/>
      <c r="C144" s="296"/>
      <c r="D144" s="221"/>
      <c r="E144" s="221" t="s">
        <v>282</v>
      </c>
      <c r="F144" s="372">
        <v>137</v>
      </c>
      <c r="G144" s="217">
        <f>'BVC 2015 analitic'!J149</f>
        <v>1500</v>
      </c>
      <c r="H144" s="360">
        <f>ROUND(SUM(G144*30%),1)</f>
        <v>450</v>
      </c>
      <c r="I144" s="360">
        <f>ROUND(SUM(G144*50%),1)</f>
        <v>750</v>
      </c>
      <c r="J144" s="360">
        <f>ROUND(SUM(G144*65%),1)</f>
        <v>975</v>
      </c>
      <c r="K144" s="297">
        <f>G144</f>
        <v>1500</v>
      </c>
      <c r="M144" s="133"/>
      <c r="N144" s="133"/>
    </row>
    <row r="145" spans="1:14" ht="12.75">
      <c r="A145" s="434"/>
      <c r="B145" s="296"/>
      <c r="C145" s="296"/>
      <c r="D145" s="221"/>
      <c r="E145" s="222" t="s">
        <v>283</v>
      </c>
      <c r="F145" s="292">
        <v>138</v>
      </c>
      <c r="G145" s="217">
        <f>'BVC 2015 analitic'!J148+'BVC 2015 analitic'!J150-G143</f>
        <v>12802.5</v>
      </c>
      <c r="H145" s="360">
        <v>0</v>
      </c>
      <c r="I145" s="360">
        <v>11903.9</v>
      </c>
      <c r="J145" s="360">
        <v>11903.9</v>
      </c>
      <c r="K145" s="297">
        <f>G145</f>
        <v>12802.5</v>
      </c>
      <c r="M145" s="133"/>
      <c r="N145" s="133"/>
    </row>
    <row r="146" spans="1:14" ht="12.75">
      <c r="A146" s="434"/>
      <c r="B146" s="296">
        <v>2</v>
      </c>
      <c r="C146" s="296"/>
      <c r="D146" s="349" t="s">
        <v>373</v>
      </c>
      <c r="E146" s="349"/>
      <c r="F146" s="372">
        <v>139</v>
      </c>
      <c r="G146" s="217">
        <f>'BVC 2015 analitic'!J151</f>
        <v>3850</v>
      </c>
      <c r="H146" s="217">
        <f>H147+H150+H153</f>
        <v>1155</v>
      </c>
      <c r="I146" s="217">
        <f>I147+I150+I153</f>
        <v>1925</v>
      </c>
      <c r="J146" s="217">
        <f>J147+J150+J153</f>
        <v>2502.5</v>
      </c>
      <c r="K146" s="359">
        <f>K147+K150+K153</f>
        <v>3850</v>
      </c>
      <c r="M146" s="133"/>
      <c r="N146" s="133"/>
    </row>
    <row r="147" spans="1:14" ht="12.75">
      <c r="A147" s="434"/>
      <c r="B147" s="228"/>
      <c r="C147" s="296" t="s">
        <v>32</v>
      </c>
      <c r="D147" s="349" t="s">
        <v>374</v>
      </c>
      <c r="E147" s="349"/>
      <c r="F147" s="292">
        <v>140</v>
      </c>
      <c r="G147" s="217">
        <f>'BVC 2015 analitic'!J152</f>
        <v>1550</v>
      </c>
      <c r="H147" s="217">
        <f>H148+H149</f>
        <v>465</v>
      </c>
      <c r="I147" s="217">
        <f>I148+I149</f>
        <v>775</v>
      </c>
      <c r="J147" s="217">
        <f>J148+J149</f>
        <v>1007.5</v>
      </c>
      <c r="K147" s="359">
        <f>K148+K149</f>
        <v>1550</v>
      </c>
      <c r="M147" s="133"/>
      <c r="N147" s="133"/>
    </row>
    <row r="148" spans="1:14" ht="12.75">
      <c r="A148" s="434"/>
      <c r="B148" s="228"/>
      <c r="C148" s="296"/>
      <c r="D148" s="221" t="s">
        <v>190</v>
      </c>
      <c r="E148" s="221" t="s">
        <v>192</v>
      </c>
      <c r="F148" s="372">
        <v>141</v>
      </c>
      <c r="G148" s="217">
        <f>'BVC 2015 analitic'!J153</f>
        <v>1200</v>
      </c>
      <c r="H148" s="360">
        <f aca="true" t="shared" si="31" ref="H148:H154">ROUND(SUM(G148*30%),1)</f>
        <v>360</v>
      </c>
      <c r="I148" s="360">
        <f>ROUND(SUM(G148*50%),1)</f>
        <v>600</v>
      </c>
      <c r="J148" s="360">
        <f>ROUND(SUM(G148*65%),1)</f>
        <v>780</v>
      </c>
      <c r="K148" s="297">
        <f>G148</f>
        <v>1200</v>
      </c>
      <c r="M148" s="133"/>
      <c r="N148" s="133"/>
    </row>
    <row r="149" spans="1:14" ht="25.5">
      <c r="A149" s="434"/>
      <c r="B149" s="228"/>
      <c r="C149" s="296"/>
      <c r="D149" s="221" t="s">
        <v>191</v>
      </c>
      <c r="E149" s="221" t="s">
        <v>193</v>
      </c>
      <c r="F149" s="292">
        <v>142</v>
      </c>
      <c r="G149" s="217">
        <f>'BVC 2015 analitic'!J154</f>
        <v>350</v>
      </c>
      <c r="H149" s="360">
        <f t="shared" si="31"/>
        <v>105</v>
      </c>
      <c r="I149" s="360">
        <f>ROUND(SUM(G149*50%),1)</f>
        <v>175</v>
      </c>
      <c r="J149" s="360">
        <f>ROUND(SUM(G149*65%),1)</f>
        <v>227.5</v>
      </c>
      <c r="K149" s="297">
        <f>G149</f>
        <v>350</v>
      </c>
      <c r="M149" s="133"/>
      <c r="N149" s="133"/>
    </row>
    <row r="150" spans="1:14" ht="12.75">
      <c r="A150" s="434"/>
      <c r="B150" s="228"/>
      <c r="C150" s="296" t="s">
        <v>33</v>
      </c>
      <c r="D150" s="349" t="s">
        <v>375</v>
      </c>
      <c r="E150" s="349"/>
      <c r="F150" s="372">
        <v>143</v>
      </c>
      <c r="G150" s="217">
        <f>'BVC 2015 analitic'!J155</f>
        <v>1450</v>
      </c>
      <c r="H150" s="217">
        <f>H151+H152</f>
        <v>435</v>
      </c>
      <c r="I150" s="217">
        <f>I151+I152</f>
        <v>725</v>
      </c>
      <c r="J150" s="217">
        <f>J151+J152</f>
        <v>942.5</v>
      </c>
      <c r="K150" s="359">
        <f>K151+K152</f>
        <v>1450</v>
      </c>
      <c r="M150" s="133"/>
      <c r="N150" s="133"/>
    </row>
    <row r="151" spans="1:14" ht="12.75">
      <c r="A151" s="434"/>
      <c r="B151" s="228"/>
      <c r="C151" s="296"/>
      <c r="D151" s="221" t="s">
        <v>87</v>
      </c>
      <c r="E151" s="221" t="s">
        <v>192</v>
      </c>
      <c r="F151" s="292">
        <v>144</v>
      </c>
      <c r="G151" s="217">
        <f>'BVC 2015 analitic'!J156</f>
        <v>1200</v>
      </c>
      <c r="H151" s="360">
        <f t="shared" si="31"/>
        <v>360</v>
      </c>
      <c r="I151" s="360">
        <f>ROUND(SUM(G151*50%),1)</f>
        <v>600</v>
      </c>
      <c r="J151" s="360">
        <f>ROUND(SUM(G151*65%),1)</f>
        <v>780</v>
      </c>
      <c r="K151" s="297">
        <f>G151</f>
        <v>1200</v>
      </c>
      <c r="M151" s="133"/>
      <c r="N151" s="133"/>
    </row>
    <row r="152" spans="1:14" ht="25.5">
      <c r="A152" s="434"/>
      <c r="B152" s="228"/>
      <c r="C152" s="296"/>
      <c r="D152" s="221" t="s">
        <v>89</v>
      </c>
      <c r="E152" s="221" t="s">
        <v>193</v>
      </c>
      <c r="F152" s="372">
        <v>145</v>
      </c>
      <c r="G152" s="217">
        <f>'BVC 2015 analitic'!J157</f>
        <v>250</v>
      </c>
      <c r="H152" s="360">
        <f t="shared" si="31"/>
        <v>75</v>
      </c>
      <c r="I152" s="360">
        <f>ROUND(SUM(G152*50%),1)</f>
        <v>125</v>
      </c>
      <c r="J152" s="360">
        <f>ROUND(SUM(G152*65%),1)</f>
        <v>162.5</v>
      </c>
      <c r="K152" s="297">
        <f>G152</f>
        <v>250</v>
      </c>
      <c r="M152" s="133"/>
      <c r="N152" s="133"/>
    </row>
    <row r="153" spans="1:14" ht="12.75">
      <c r="A153" s="434"/>
      <c r="B153" s="228"/>
      <c r="C153" s="296" t="s">
        <v>35</v>
      </c>
      <c r="D153" s="349" t="s">
        <v>51</v>
      </c>
      <c r="E153" s="349"/>
      <c r="F153" s="292">
        <v>146</v>
      </c>
      <c r="G153" s="217">
        <f>'BVC 2015 analitic'!J158</f>
        <v>850</v>
      </c>
      <c r="H153" s="360">
        <f t="shared" si="31"/>
        <v>255</v>
      </c>
      <c r="I153" s="360">
        <f>ROUND(SUM(G153*50%),1)</f>
        <v>425</v>
      </c>
      <c r="J153" s="360">
        <f>ROUND(SUM(G153*65%),1)</f>
        <v>552.5</v>
      </c>
      <c r="K153" s="297">
        <f>G153</f>
        <v>850</v>
      </c>
      <c r="M153" s="133"/>
      <c r="N153" s="133"/>
    </row>
    <row r="154" spans="1:14" ht="12.75">
      <c r="A154" s="434"/>
      <c r="B154" s="296">
        <v>3</v>
      </c>
      <c r="C154" s="296"/>
      <c r="D154" s="349" t="s">
        <v>14</v>
      </c>
      <c r="E154" s="349"/>
      <c r="F154" s="372">
        <v>147</v>
      </c>
      <c r="G154" s="217">
        <f>'BVC 2015 analitic'!J159</f>
        <v>1400</v>
      </c>
      <c r="H154" s="360">
        <f t="shared" si="31"/>
        <v>420</v>
      </c>
      <c r="I154" s="360">
        <f>ROUND(SUM(G154*50%),1)</f>
        <v>700</v>
      </c>
      <c r="J154" s="360">
        <f>ROUND(SUM(G154*65%),1)</f>
        <v>910</v>
      </c>
      <c r="K154" s="297">
        <f>G154</f>
        <v>1400</v>
      </c>
      <c r="M154" s="133"/>
      <c r="N154" s="133"/>
    </row>
    <row r="155" spans="1:14" ht="12.75">
      <c r="A155" s="295" t="s">
        <v>23</v>
      </c>
      <c r="B155" s="296"/>
      <c r="C155" s="296"/>
      <c r="D155" s="349" t="s">
        <v>376</v>
      </c>
      <c r="E155" s="349"/>
      <c r="F155" s="292">
        <v>148</v>
      </c>
      <c r="G155" s="217">
        <f>'BVC 2015 analitic'!J160</f>
        <v>135000</v>
      </c>
      <c r="H155" s="217">
        <f>H8-H36</f>
        <v>70000</v>
      </c>
      <c r="I155" s="217">
        <f>I8-I36</f>
        <v>100000</v>
      </c>
      <c r="J155" s="217">
        <f>J8-J36</f>
        <v>110000</v>
      </c>
      <c r="K155" s="297">
        <f>G155</f>
        <v>135000</v>
      </c>
      <c r="M155" s="133"/>
      <c r="N155" s="133"/>
    </row>
    <row r="156" spans="1:14" ht="12.75">
      <c r="A156" s="314"/>
      <c r="B156" s="304"/>
      <c r="C156" s="304"/>
      <c r="D156" s="315"/>
      <c r="E156" s="315" t="s">
        <v>377</v>
      </c>
      <c r="F156" s="372">
        <v>149</v>
      </c>
      <c r="G156" s="217">
        <f>'BVC 2015 analitic'!J161</f>
        <v>400</v>
      </c>
      <c r="H156" s="275">
        <f>H35</f>
        <v>120</v>
      </c>
      <c r="I156" s="275">
        <f>I35</f>
        <v>200</v>
      </c>
      <c r="J156" s="275">
        <f>J35</f>
        <v>260</v>
      </c>
      <c r="K156" s="380">
        <f>K35</f>
        <v>400</v>
      </c>
      <c r="M156" s="133"/>
      <c r="N156" s="133"/>
    </row>
    <row r="157" spans="1:14" ht="12.75">
      <c r="A157" s="314"/>
      <c r="B157" s="304"/>
      <c r="C157" s="304"/>
      <c r="D157" s="315"/>
      <c r="E157" s="315" t="s">
        <v>189</v>
      </c>
      <c r="F157" s="292">
        <v>150</v>
      </c>
      <c r="G157" s="217">
        <f>'BVC 2015 analitic'!J162</f>
        <v>13874.4</v>
      </c>
      <c r="H157" s="275">
        <f>H154</f>
        <v>420</v>
      </c>
      <c r="I157" s="275">
        <f>I154</f>
        <v>700</v>
      </c>
      <c r="J157" s="275">
        <f>J154</f>
        <v>910</v>
      </c>
      <c r="K157" s="380">
        <f>G157</f>
        <v>13874.4</v>
      </c>
      <c r="M157" s="133"/>
      <c r="N157" s="133"/>
    </row>
    <row r="158" spans="1:109" s="107" customFormat="1" ht="12.75">
      <c r="A158" s="316" t="s">
        <v>24</v>
      </c>
      <c r="B158" s="317"/>
      <c r="C158" s="318"/>
      <c r="D158" s="229" t="s">
        <v>133</v>
      </c>
      <c r="E158" s="229"/>
      <c r="F158" s="372">
        <v>151</v>
      </c>
      <c r="G158" s="217">
        <f>'BVC 2015 analitic'!J163</f>
        <v>23755.9</v>
      </c>
      <c r="H158" s="319">
        <f>ROUND(SUM((H155-H156+H157)*16%),1)</f>
        <v>11248</v>
      </c>
      <c r="I158" s="319">
        <f>ROUND(SUM((I155-I156+I157)*16%),1)</f>
        <v>16080</v>
      </c>
      <c r="J158" s="319">
        <f>ROUND(SUM((J155-J156+J157)*16%),1)</f>
        <v>17704</v>
      </c>
      <c r="K158" s="319">
        <f>ROUND(SUM((K155-K156+K157)*16%),1)</f>
        <v>23755.9</v>
      </c>
      <c r="L158" s="49"/>
      <c r="M158" s="133"/>
      <c r="N158" s="133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</row>
    <row r="159" spans="1:15" s="171" customFormat="1" ht="15">
      <c r="A159" s="331" t="s">
        <v>25</v>
      </c>
      <c r="B159" s="332"/>
      <c r="C159" s="333"/>
      <c r="D159" s="231" t="s">
        <v>387</v>
      </c>
      <c r="E159" s="232"/>
      <c r="F159" s="292">
        <v>152</v>
      </c>
      <c r="G159" s="381">
        <f>'BVC 2015 analitic'!J182</f>
        <v>0</v>
      </c>
      <c r="H159" s="175">
        <v>0</v>
      </c>
      <c r="I159" s="175">
        <v>0</v>
      </c>
      <c r="J159" s="175">
        <v>0</v>
      </c>
      <c r="K159" s="382">
        <f>G159</f>
        <v>0</v>
      </c>
      <c r="L159" s="383"/>
      <c r="M159" s="133"/>
      <c r="N159" s="133"/>
      <c r="O159" s="383"/>
    </row>
    <row r="160" spans="1:15" s="171" customFormat="1" ht="15">
      <c r="A160" s="331" t="s">
        <v>26</v>
      </c>
      <c r="B160" s="332"/>
      <c r="C160" s="333"/>
      <c r="D160" s="231" t="s">
        <v>388</v>
      </c>
      <c r="E160" s="458"/>
      <c r="F160" s="372">
        <v>153</v>
      </c>
      <c r="G160" s="381">
        <f>'BVC 2015 analitic'!J183</f>
        <v>18700</v>
      </c>
      <c r="H160" s="381">
        <v>18700</v>
      </c>
      <c r="I160" s="381">
        <v>18700</v>
      </c>
      <c r="J160" s="381">
        <v>18700</v>
      </c>
      <c r="K160" s="382">
        <f>G160</f>
        <v>18700</v>
      </c>
      <c r="L160" s="383"/>
      <c r="M160" s="133"/>
      <c r="N160" s="133"/>
      <c r="O160" s="383"/>
    </row>
    <row r="161" spans="1:15" s="171" customFormat="1" ht="15">
      <c r="A161" s="331" t="s">
        <v>27</v>
      </c>
      <c r="B161" s="332"/>
      <c r="C161" s="333"/>
      <c r="D161" s="231" t="s">
        <v>413</v>
      </c>
      <c r="E161" s="232"/>
      <c r="F161" s="292">
        <v>154</v>
      </c>
      <c r="G161" s="381">
        <f>'BVC 2015 analitic'!J170</f>
        <v>17571</v>
      </c>
      <c r="H161" s="381">
        <f>G161</f>
        <v>17571</v>
      </c>
      <c r="I161" s="381">
        <f>G161</f>
        <v>17571</v>
      </c>
      <c r="J161" s="381">
        <f>G161</f>
        <v>17571</v>
      </c>
      <c r="K161" s="382">
        <f>G161</f>
        <v>17571</v>
      </c>
      <c r="L161" s="383"/>
      <c r="M161" s="133"/>
      <c r="N161" s="133"/>
      <c r="O161" s="383"/>
    </row>
    <row r="162" spans="1:15" s="171" customFormat="1" ht="15">
      <c r="A162" s="331" t="s">
        <v>28</v>
      </c>
      <c r="B162" s="416"/>
      <c r="C162" s="417"/>
      <c r="D162" s="231" t="s">
        <v>414</v>
      </c>
      <c r="E162" s="458"/>
      <c r="F162" s="292">
        <v>155</v>
      </c>
      <c r="G162" s="381">
        <v>17166</v>
      </c>
      <c r="H162" s="381">
        <v>17166</v>
      </c>
      <c r="I162" s="381">
        <v>17166</v>
      </c>
      <c r="J162" s="381">
        <v>17166</v>
      </c>
      <c r="K162" s="382">
        <v>17166</v>
      </c>
      <c r="L162" s="383"/>
      <c r="M162" s="133"/>
      <c r="N162" s="133"/>
      <c r="O162" s="383"/>
    </row>
    <row r="163" spans="1:15" s="171" customFormat="1" ht="25.5" customHeight="1">
      <c r="A163" s="418"/>
      <c r="B163" s="416"/>
      <c r="C163" s="417"/>
      <c r="D163" s="486" t="s">
        <v>463</v>
      </c>
      <c r="E163" s="486"/>
      <c r="F163" s="419">
        <v>156</v>
      </c>
      <c r="G163" s="275">
        <v>2504</v>
      </c>
      <c r="H163" s="275">
        <v>2504</v>
      </c>
      <c r="I163" s="275">
        <v>2504</v>
      </c>
      <c r="J163" s="275">
        <v>2504</v>
      </c>
      <c r="K163" s="275">
        <v>2504</v>
      </c>
      <c r="L163" s="383"/>
      <c r="M163" s="133"/>
      <c r="N163" s="133"/>
      <c r="O163" s="383"/>
    </row>
    <row r="164" spans="1:15" s="171" customFormat="1" ht="26.25" customHeight="1" thickBot="1">
      <c r="A164" s="336"/>
      <c r="B164" s="337"/>
      <c r="C164" s="338"/>
      <c r="D164" s="485" t="s">
        <v>464</v>
      </c>
      <c r="E164" s="485"/>
      <c r="F164" s="420">
        <v>157</v>
      </c>
      <c r="G164" s="421">
        <v>4664</v>
      </c>
      <c r="H164" s="421">
        <v>4664</v>
      </c>
      <c r="I164" s="421">
        <v>4664</v>
      </c>
      <c r="J164" s="421">
        <v>4664</v>
      </c>
      <c r="K164" s="421">
        <v>4664</v>
      </c>
      <c r="L164" s="383"/>
      <c r="M164" s="133"/>
      <c r="N164" s="133"/>
      <c r="O164" s="383"/>
    </row>
    <row r="165" spans="1:5" ht="15">
      <c r="A165" s="273"/>
      <c r="B165" s="276"/>
      <c r="C165" s="273"/>
      <c r="D165" s="277"/>
      <c r="E165" s="278"/>
    </row>
    <row r="166" spans="1:5" ht="15">
      <c r="A166" s="273"/>
      <c r="B166" s="276"/>
      <c r="C166" s="273"/>
      <c r="D166" s="277"/>
      <c r="E166" s="278"/>
    </row>
    <row r="167" spans="1:5" ht="15">
      <c r="A167" s="273"/>
      <c r="B167" s="276"/>
      <c r="C167" s="273"/>
      <c r="D167" s="277"/>
      <c r="E167" s="278"/>
    </row>
    <row r="168" spans="1:11" s="171" customFormat="1" ht="12.75">
      <c r="A168" s="235" t="s">
        <v>296</v>
      </c>
      <c r="B168" s="484"/>
      <c r="C168" s="484"/>
      <c r="D168" s="484"/>
      <c r="E168" s="484"/>
      <c r="F168" s="484"/>
      <c r="G168" s="223"/>
      <c r="H168" s="484"/>
      <c r="I168" s="223" t="s">
        <v>297</v>
      </c>
      <c r="J168" s="484"/>
      <c r="K168" s="153"/>
    </row>
    <row r="169" spans="1:11" s="171" customFormat="1" ht="12.75">
      <c r="A169" s="426" t="s">
        <v>298</v>
      </c>
      <c r="B169" s="224"/>
      <c r="C169" s="224"/>
      <c r="D169" s="224"/>
      <c r="E169" s="224"/>
      <c r="F169" s="224"/>
      <c r="G169" s="225"/>
      <c r="H169" s="224"/>
      <c r="I169" s="225" t="s">
        <v>299</v>
      </c>
      <c r="J169" s="224"/>
      <c r="K169" s="153"/>
    </row>
    <row r="170" ht="12.75">
      <c r="E170" s="281"/>
    </row>
    <row r="171" spans="5:8" ht="15">
      <c r="E171" s="447"/>
      <c r="F171" s="447"/>
      <c r="G171" s="448"/>
      <c r="H171" s="448"/>
    </row>
    <row r="172" spans="5:8" ht="15">
      <c r="E172" s="282"/>
      <c r="F172" s="283"/>
      <c r="G172" s="445"/>
      <c r="H172" s="445"/>
    </row>
    <row r="173" spans="5:6" ht="14.25">
      <c r="E173" s="282"/>
      <c r="F173" s="283"/>
    </row>
    <row r="174" spans="1:109" s="107" customFormat="1" ht="12.75">
      <c r="A174" s="426"/>
      <c r="B174" s="426"/>
      <c r="C174" s="456"/>
      <c r="D174" s="456"/>
      <c r="E174" s="456"/>
      <c r="F174" s="456"/>
      <c r="G174" s="456"/>
      <c r="H174" s="284"/>
      <c r="I174" s="49"/>
      <c r="J174" s="49"/>
      <c r="K174" s="108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</row>
  </sheetData>
  <mergeCells count="130">
    <mergeCell ref="D99:E99"/>
    <mergeCell ref="D100:E100"/>
    <mergeCell ref="A1:E1"/>
    <mergeCell ref="A2:E2"/>
    <mergeCell ref="A3:E3"/>
    <mergeCell ref="A4:M4"/>
    <mergeCell ref="A6:C6"/>
    <mergeCell ref="D6:E6"/>
    <mergeCell ref="B7:C7"/>
    <mergeCell ref="D7:E7"/>
    <mergeCell ref="D8:E8"/>
    <mergeCell ref="A9:A35"/>
    <mergeCell ref="D9:E9"/>
    <mergeCell ref="B10:B20"/>
    <mergeCell ref="D10:E10"/>
    <mergeCell ref="D15:E15"/>
    <mergeCell ref="D16:E16"/>
    <mergeCell ref="C17:C18"/>
    <mergeCell ref="D19:E19"/>
    <mergeCell ref="D20:E20"/>
    <mergeCell ref="D21:E21"/>
    <mergeCell ref="D29:E29"/>
    <mergeCell ref="B30:B34"/>
    <mergeCell ref="D30:E30"/>
    <mergeCell ref="D31:E31"/>
    <mergeCell ref="D32:E32"/>
    <mergeCell ref="D33:E33"/>
    <mergeCell ref="D34:E34"/>
    <mergeCell ref="D35:E35"/>
    <mergeCell ref="B36:E36"/>
    <mergeCell ref="A37:A154"/>
    <mergeCell ref="C37:E37"/>
    <mergeCell ref="B38:B137"/>
    <mergeCell ref="C38:E38"/>
    <mergeCell ref="D39:E39"/>
    <mergeCell ref="D40:E40"/>
    <mergeCell ref="D41:E41"/>
    <mergeCell ref="D44:E44"/>
    <mergeCell ref="D45:E45"/>
    <mergeCell ref="D46:E46"/>
    <mergeCell ref="D47:E47"/>
    <mergeCell ref="D48:E48"/>
    <mergeCell ref="D49:E49"/>
    <mergeCell ref="D52:E52"/>
    <mergeCell ref="D53:E53"/>
    <mergeCell ref="D54:E54"/>
    <mergeCell ref="D55:E55"/>
    <mergeCell ref="D57:E57"/>
    <mergeCell ref="D64:E64"/>
    <mergeCell ref="D69:E69"/>
    <mergeCell ref="D70:E70"/>
    <mergeCell ref="D71:E71"/>
    <mergeCell ref="D72:E72"/>
    <mergeCell ref="D73:E73"/>
    <mergeCell ref="D74:E74"/>
    <mergeCell ref="D75:E75"/>
    <mergeCell ref="D76:E76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C96:C98"/>
    <mergeCell ref="D96:E96"/>
    <mergeCell ref="D97:E97"/>
    <mergeCell ref="D98:E98"/>
    <mergeCell ref="D101:E101"/>
    <mergeCell ref="D102:E102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C114:C120"/>
    <mergeCell ref="D114:E114"/>
    <mergeCell ref="D117:E117"/>
    <mergeCell ref="D120:E120"/>
    <mergeCell ref="D121:E121"/>
    <mergeCell ref="D122:E122"/>
    <mergeCell ref="C123:C128"/>
    <mergeCell ref="D123:E123"/>
    <mergeCell ref="D124:E124"/>
    <mergeCell ref="D125:E125"/>
    <mergeCell ref="D126:E126"/>
    <mergeCell ref="D127:E127"/>
    <mergeCell ref="D128:E128"/>
    <mergeCell ref="C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46:E146"/>
    <mergeCell ref="B147:B153"/>
    <mergeCell ref="D147:E147"/>
    <mergeCell ref="D150:E150"/>
    <mergeCell ref="D153:E153"/>
    <mergeCell ref="D154:E154"/>
    <mergeCell ref="D155:E155"/>
    <mergeCell ref="D158:E158"/>
    <mergeCell ref="D159:E159"/>
    <mergeCell ref="D160:E160"/>
    <mergeCell ref="D161:E161"/>
    <mergeCell ref="D164:E164"/>
    <mergeCell ref="A168:F168"/>
    <mergeCell ref="D162:E162"/>
    <mergeCell ref="D163:E163"/>
    <mergeCell ref="G168:H168"/>
    <mergeCell ref="I168:J168"/>
    <mergeCell ref="A169:F169"/>
    <mergeCell ref="G169:H169"/>
    <mergeCell ref="I169:J169"/>
    <mergeCell ref="E171:F171"/>
    <mergeCell ref="G171:H171"/>
    <mergeCell ref="G172:H172"/>
    <mergeCell ref="A174:B174"/>
    <mergeCell ref="C174:G174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L17" sqref="L17"/>
    </sheetView>
  </sheetViews>
  <sheetFormatPr defaultColWidth="9.140625" defaultRowHeight="12.75"/>
  <cols>
    <col min="1" max="1" width="3.7109375" style="171" customWidth="1"/>
    <col min="2" max="2" width="4.00390625" style="171" customWidth="1"/>
    <col min="3" max="3" width="58.8515625" style="171" customWidth="1"/>
    <col min="4" max="4" width="9.8515625" style="172" customWidth="1"/>
    <col min="5" max="5" width="10.57421875" style="172" customWidth="1"/>
    <col min="6" max="6" width="10.8515625" style="172" customWidth="1"/>
    <col min="7" max="7" width="10.57421875" style="173" customWidth="1"/>
    <col min="8" max="9" width="10.28125" style="172" customWidth="1"/>
    <col min="10" max="16384" width="9.140625" style="171" customWidth="1"/>
  </cols>
  <sheetData>
    <row r="1" spans="1:9" s="124" customFormat="1" ht="12.75">
      <c r="A1" s="498" t="s">
        <v>293</v>
      </c>
      <c r="B1" s="498"/>
      <c r="C1" s="498"/>
      <c r="D1" s="498"/>
      <c r="E1" s="498"/>
      <c r="F1" s="122"/>
      <c r="G1" s="123"/>
      <c r="I1" s="123" t="s">
        <v>420</v>
      </c>
    </row>
    <row r="2" spans="1:11" s="124" customFormat="1" ht="12.75">
      <c r="A2" s="498" t="s">
        <v>294</v>
      </c>
      <c r="B2" s="498"/>
      <c r="C2" s="498"/>
      <c r="D2" s="498"/>
      <c r="E2" s="498"/>
      <c r="F2" s="122"/>
      <c r="G2" s="123"/>
      <c r="K2" s="123"/>
    </row>
    <row r="3" spans="1:11" s="124" customFormat="1" ht="12.75">
      <c r="A3" s="498" t="s">
        <v>295</v>
      </c>
      <c r="B3" s="498"/>
      <c r="C3" s="498"/>
      <c r="D3" s="498"/>
      <c r="E3" s="498"/>
      <c r="F3" s="122"/>
      <c r="G3" s="123"/>
      <c r="K3" s="123"/>
    </row>
    <row r="4" spans="1:9" ht="12.75">
      <c r="A4" s="493" t="s">
        <v>300</v>
      </c>
      <c r="B4" s="493"/>
      <c r="C4" s="493"/>
      <c r="D4" s="493"/>
      <c r="E4" s="493"/>
      <c r="F4" s="493"/>
      <c r="G4" s="493"/>
      <c r="H4" s="493"/>
      <c r="I4" s="493"/>
    </row>
    <row r="5" ht="13.5" thickBot="1">
      <c r="I5" s="134" t="s">
        <v>54</v>
      </c>
    </row>
    <row r="6" spans="1:9" s="134" customFormat="1" ht="13.5" thickBot="1">
      <c r="A6" s="135"/>
      <c r="B6" s="136"/>
      <c r="C6" s="136"/>
      <c r="D6" s="136" t="s">
        <v>301</v>
      </c>
      <c r="E6" s="494">
        <v>2014</v>
      </c>
      <c r="F6" s="495"/>
      <c r="G6" s="496" t="s">
        <v>56</v>
      </c>
      <c r="H6" s="496"/>
      <c r="I6" s="497"/>
    </row>
    <row r="7" spans="1:9" s="134" customFormat="1" ht="12.75">
      <c r="A7" s="137"/>
      <c r="B7" s="138"/>
      <c r="C7" s="138" t="s">
        <v>55</v>
      </c>
      <c r="D7" s="138" t="s">
        <v>302</v>
      </c>
      <c r="E7" s="213" t="s">
        <v>0</v>
      </c>
      <c r="F7" s="213" t="s">
        <v>303</v>
      </c>
      <c r="G7" s="215">
        <v>2015</v>
      </c>
      <c r="H7" s="213">
        <v>2016</v>
      </c>
      <c r="I7" s="213">
        <v>2017</v>
      </c>
    </row>
    <row r="8" spans="1:9" s="134" customFormat="1" ht="13.5" thickBot="1">
      <c r="A8" s="140"/>
      <c r="B8" s="141"/>
      <c r="C8" s="141"/>
      <c r="D8" s="141" t="s">
        <v>428</v>
      </c>
      <c r="E8" s="214"/>
      <c r="F8" s="214"/>
      <c r="G8" s="216"/>
      <c r="H8" s="214"/>
      <c r="I8" s="214"/>
    </row>
    <row r="9" spans="1:9" ht="13.5" thickBot="1">
      <c r="A9" s="143">
        <v>0</v>
      </c>
      <c r="B9" s="144">
        <v>1</v>
      </c>
      <c r="C9" s="145">
        <v>2</v>
      </c>
      <c r="D9" s="144">
        <v>3</v>
      </c>
      <c r="E9" s="145">
        <v>4</v>
      </c>
      <c r="F9" s="142">
        <v>5</v>
      </c>
      <c r="G9" s="146">
        <v>6</v>
      </c>
      <c r="H9" s="144">
        <v>7</v>
      </c>
      <c r="I9" s="147">
        <v>8</v>
      </c>
    </row>
    <row r="10" spans="1:9" s="153" customFormat="1" ht="12.75">
      <c r="A10" s="148" t="s">
        <v>57</v>
      </c>
      <c r="B10" s="149"/>
      <c r="C10" s="149" t="s">
        <v>304</v>
      </c>
      <c r="D10" s="150"/>
      <c r="E10" s="151">
        <v>199121.8</v>
      </c>
      <c r="F10" s="151">
        <f>SUM(F11+F14+F16+F19)</f>
        <v>174700</v>
      </c>
      <c r="G10" s="151">
        <f>G11+G14+G15+G16+G19</f>
        <v>254441.8</v>
      </c>
      <c r="H10" s="151">
        <f>H11+H14+H15+H16+H19</f>
        <v>225320</v>
      </c>
      <c r="I10" s="152">
        <f>I11+I14+I15+I16+I19</f>
        <v>241680</v>
      </c>
    </row>
    <row r="11" spans="1:9" s="153" customFormat="1" ht="12.75">
      <c r="A11" s="154"/>
      <c r="B11" s="155">
        <v>1</v>
      </c>
      <c r="C11" s="155" t="s">
        <v>58</v>
      </c>
      <c r="D11" s="156"/>
      <c r="E11" s="157">
        <v>89121.8</v>
      </c>
      <c r="F11" s="157">
        <f>F12+F13</f>
        <v>74200</v>
      </c>
      <c r="G11" s="157">
        <f>G12+G13</f>
        <v>89441.8</v>
      </c>
      <c r="H11" s="157">
        <f>H12+H13</f>
        <v>85320</v>
      </c>
      <c r="I11" s="158">
        <f>I12+I13</f>
        <v>86680</v>
      </c>
    </row>
    <row r="12" spans="1:9" s="153" customFormat="1" ht="12.75">
      <c r="A12" s="154"/>
      <c r="B12" s="155"/>
      <c r="C12" s="155" t="s">
        <v>305</v>
      </c>
      <c r="D12" s="156"/>
      <c r="E12" s="157">
        <v>52500</v>
      </c>
      <c r="F12" s="157">
        <v>52500</v>
      </c>
      <c r="G12" s="157">
        <v>40000</v>
      </c>
      <c r="H12" s="157">
        <v>40000</v>
      </c>
      <c r="I12" s="158">
        <v>40000</v>
      </c>
    </row>
    <row r="13" spans="1:9" s="153" customFormat="1" ht="12.75">
      <c r="A13" s="154"/>
      <c r="B13" s="155"/>
      <c r="C13" s="155" t="s">
        <v>306</v>
      </c>
      <c r="D13" s="156"/>
      <c r="E13" s="157">
        <v>36621.8</v>
      </c>
      <c r="F13" s="157">
        <v>21700</v>
      </c>
      <c r="G13" s="157">
        <v>49441.8</v>
      </c>
      <c r="H13" s="157">
        <v>45320</v>
      </c>
      <c r="I13" s="158">
        <v>46680</v>
      </c>
    </row>
    <row r="14" spans="1:9" s="153" customFormat="1" ht="12.75">
      <c r="A14" s="154"/>
      <c r="B14" s="155">
        <v>2</v>
      </c>
      <c r="C14" s="155" t="s">
        <v>307</v>
      </c>
      <c r="D14" s="156"/>
      <c r="E14" s="157">
        <v>5000</v>
      </c>
      <c r="F14" s="157">
        <v>4600</v>
      </c>
      <c r="G14" s="157">
        <v>10000</v>
      </c>
      <c r="H14" s="157">
        <v>15000</v>
      </c>
      <c r="I14" s="158">
        <v>20000</v>
      </c>
    </row>
    <row r="15" spans="1:9" s="153" customFormat="1" ht="12.75">
      <c r="A15" s="154"/>
      <c r="B15" s="155">
        <v>3</v>
      </c>
      <c r="C15" s="155" t="s">
        <v>457</v>
      </c>
      <c r="D15" s="156"/>
      <c r="E15" s="157">
        <v>0</v>
      </c>
      <c r="F15" s="157">
        <v>0</v>
      </c>
      <c r="G15" s="157">
        <v>35000</v>
      </c>
      <c r="H15" s="157">
        <v>0</v>
      </c>
      <c r="I15" s="158">
        <v>0</v>
      </c>
    </row>
    <row r="16" spans="1:9" s="153" customFormat="1" ht="12.75">
      <c r="A16" s="154"/>
      <c r="B16" s="155">
        <v>4</v>
      </c>
      <c r="C16" s="155" t="s">
        <v>59</v>
      </c>
      <c r="D16" s="156"/>
      <c r="E16" s="157">
        <v>10000</v>
      </c>
      <c r="F16" s="157">
        <f>SUM(F17+F18)</f>
        <v>8800</v>
      </c>
      <c r="G16" s="157">
        <f>SUM(G17+G18)</f>
        <v>10000</v>
      </c>
      <c r="H16" s="157">
        <f>SUM(H17+H18)</f>
        <v>15000</v>
      </c>
      <c r="I16" s="158">
        <f>SUM(I17+I18)</f>
        <v>25000</v>
      </c>
    </row>
    <row r="17" spans="1:9" s="153" customFormat="1" ht="12.75">
      <c r="A17" s="154"/>
      <c r="B17" s="155"/>
      <c r="C17" s="155" t="s">
        <v>308</v>
      </c>
      <c r="D17" s="156"/>
      <c r="E17" s="157"/>
      <c r="F17" s="157"/>
      <c r="G17" s="157"/>
      <c r="H17" s="157"/>
      <c r="I17" s="158"/>
    </row>
    <row r="18" spans="1:9" s="153" customFormat="1" ht="12.75">
      <c r="A18" s="154"/>
      <c r="B18" s="155"/>
      <c r="C18" s="155" t="s">
        <v>309</v>
      </c>
      <c r="D18" s="156"/>
      <c r="E18" s="157">
        <v>10000</v>
      </c>
      <c r="F18" s="157">
        <v>8800</v>
      </c>
      <c r="G18" s="157">
        <v>10000</v>
      </c>
      <c r="H18" s="157">
        <v>15000</v>
      </c>
      <c r="I18" s="158">
        <v>25000</v>
      </c>
    </row>
    <row r="19" spans="1:9" s="153" customFormat="1" ht="12.75">
      <c r="A19" s="154"/>
      <c r="B19" s="155">
        <v>5</v>
      </c>
      <c r="C19" s="155" t="s">
        <v>310</v>
      </c>
      <c r="D19" s="156"/>
      <c r="E19" s="157">
        <v>95000</v>
      </c>
      <c r="F19" s="157">
        <f>F20+F21</f>
        <v>87100</v>
      </c>
      <c r="G19" s="157">
        <f>G20+G21</f>
        <v>110000</v>
      </c>
      <c r="H19" s="157">
        <f>H20+H21</f>
        <v>110000</v>
      </c>
      <c r="I19" s="158">
        <f>I20+I21</f>
        <v>110000</v>
      </c>
    </row>
    <row r="20" spans="1:9" s="153" customFormat="1" ht="12.75">
      <c r="A20" s="154"/>
      <c r="B20" s="155"/>
      <c r="C20" s="155" t="s">
        <v>311</v>
      </c>
      <c r="D20" s="156"/>
      <c r="E20" s="159">
        <v>10000</v>
      </c>
      <c r="F20" s="159">
        <v>7100</v>
      </c>
      <c r="G20" s="159">
        <v>10000</v>
      </c>
      <c r="H20" s="159">
        <v>10000</v>
      </c>
      <c r="I20" s="160">
        <v>10000</v>
      </c>
    </row>
    <row r="21" spans="1:9" s="153" customFormat="1" ht="12.75">
      <c r="A21" s="154"/>
      <c r="B21" s="155"/>
      <c r="C21" s="155" t="s">
        <v>312</v>
      </c>
      <c r="D21" s="156"/>
      <c r="E21" s="159">
        <v>85000</v>
      </c>
      <c r="F21" s="159">
        <v>80000</v>
      </c>
      <c r="G21" s="159">
        <v>100000</v>
      </c>
      <c r="H21" s="159">
        <v>100000</v>
      </c>
      <c r="I21" s="160">
        <v>100000</v>
      </c>
    </row>
    <row r="22" spans="1:9" s="153" customFormat="1" ht="12.75">
      <c r="A22" s="154"/>
      <c r="B22" s="155"/>
      <c r="C22" s="155"/>
      <c r="D22" s="156"/>
      <c r="E22" s="157"/>
      <c r="F22" s="157"/>
      <c r="G22" s="157"/>
      <c r="H22" s="157"/>
      <c r="I22" s="158"/>
    </row>
    <row r="23" spans="1:9" s="153" customFormat="1" ht="12.75">
      <c r="A23" s="154" t="s">
        <v>20</v>
      </c>
      <c r="B23" s="155"/>
      <c r="C23" s="155" t="s">
        <v>313</v>
      </c>
      <c r="D23" s="156"/>
      <c r="E23" s="157">
        <v>199121.8</v>
      </c>
      <c r="F23" s="157">
        <f>SUM(F24+F42+F60+F78+F81)</f>
        <v>174700</v>
      </c>
      <c r="G23" s="157">
        <f>SUM(G24+G42+G60+G78+G81)</f>
        <v>254441.82814844407</v>
      </c>
      <c r="H23" s="157">
        <f>SUM(H24+H42+H60+H78+H81)</f>
        <v>225320.00000000003</v>
      </c>
      <c r="I23" s="158">
        <f>SUM(I24+I42+I60+I78+I81)</f>
        <v>241680</v>
      </c>
    </row>
    <row r="24" spans="1:9" s="153" customFormat="1" ht="12.75">
      <c r="A24" s="154"/>
      <c r="B24" s="155">
        <v>1</v>
      </c>
      <c r="C24" s="155" t="s">
        <v>314</v>
      </c>
      <c r="D24" s="156"/>
      <c r="E24" s="157">
        <v>44721.8</v>
      </c>
      <c r="F24" s="157">
        <f>F25+F28</f>
        <v>36247</v>
      </c>
      <c r="G24" s="157">
        <f>G25+G28</f>
        <v>48715.61479120511</v>
      </c>
      <c r="H24" s="157">
        <f>H25+H28</f>
        <v>55113.36870506233</v>
      </c>
      <c r="I24" s="158">
        <f>I25+I28</f>
        <v>60312.08156768404</v>
      </c>
    </row>
    <row r="25" spans="1:9" ht="12.75">
      <c r="A25" s="174"/>
      <c r="B25" s="175"/>
      <c r="C25" s="175" t="s">
        <v>315</v>
      </c>
      <c r="D25" s="176"/>
      <c r="E25" s="159">
        <v>13021.8</v>
      </c>
      <c r="F25" s="159">
        <f>F26</f>
        <v>11000</v>
      </c>
      <c r="G25" s="159">
        <f>G26</f>
        <v>13068.555967675697</v>
      </c>
      <c r="H25" s="159">
        <f>H26</f>
        <v>12466.30988153291</v>
      </c>
      <c r="I25" s="160">
        <f>I26</f>
        <v>12665.022744154627</v>
      </c>
    </row>
    <row r="26" spans="1:9" ht="12.75">
      <c r="A26" s="174"/>
      <c r="B26" s="175"/>
      <c r="C26" s="175" t="s">
        <v>316</v>
      </c>
      <c r="D26" s="176"/>
      <c r="E26" s="159">
        <v>13021.8</v>
      </c>
      <c r="F26" s="159">
        <v>11000</v>
      </c>
      <c r="G26" s="159">
        <f>E26/E11*100*G11/100</f>
        <v>13068.555967675697</v>
      </c>
      <c r="H26" s="159">
        <f>E26/E11*H11</f>
        <v>12466.30988153291</v>
      </c>
      <c r="I26" s="160">
        <f>E26/E11*I11</f>
        <v>12665.022744154627</v>
      </c>
    </row>
    <row r="27" spans="1:9" ht="12.75">
      <c r="A27" s="174"/>
      <c r="B27" s="175"/>
      <c r="C27" s="175"/>
      <c r="D27" s="176"/>
      <c r="E27" s="159"/>
      <c r="F27" s="159"/>
      <c r="G27" s="159"/>
      <c r="H27" s="159"/>
      <c r="I27" s="160"/>
    </row>
    <row r="28" spans="1:9" ht="12.75" customHeight="1">
      <c r="A28" s="177"/>
      <c r="B28" s="178"/>
      <c r="C28" s="178" t="s">
        <v>317</v>
      </c>
      <c r="D28" s="179"/>
      <c r="E28" s="159">
        <v>31700</v>
      </c>
      <c r="F28" s="159">
        <f>SUM(F30:F32)</f>
        <v>25247</v>
      </c>
      <c r="G28" s="159">
        <f>SUM(G30:G32)</f>
        <v>35647.05882352941</v>
      </c>
      <c r="H28" s="159">
        <f>SUM(H30:H32)</f>
        <v>42647.05882352941</v>
      </c>
      <c r="I28" s="160">
        <f>SUM(I30:I32)</f>
        <v>47647.05882352941</v>
      </c>
    </row>
    <row r="29" spans="1:9" ht="12.75">
      <c r="A29" s="180"/>
      <c r="B29" s="181"/>
      <c r="C29" s="182" t="s">
        <v>318</v>
      </c>
      <c r="D29" s="183"/>
      <c r="E29" s="159"/>
      <c r="F29" s="159"/>
      <c r="G29" s="159"/>
      <c r="H29" s="159"/>
      <c r="I29" s="160"/>
    </row>
    <row r="30" spans="1:9" ht="12.75">
      <c r="A30" s="180"/>
      <c r="B30" s="181"/>
      <c r="C30" s="161" t="s">
        <v>458</v>
      </c>
      <c r="D30" s="183"/>
      <c r="E30" s="184">
        <v>10200</v>
      </c>
      <c r="F30" s="184">
        <v>7773</v>
      </c>
      <c r="G30" s="184">
        <v>10000</v>
      </c>
      <c r="H30" s="184">
        <v>10000</v>
      </c>
      <c r="I30" s="185">
        <v>10000</v>
      </c>
    </row>
    <row r="31" spans="1:9" ht="12.75">
      <c r="A31" s="180"/>
      <c r="B31" s="181"/>
      <c r="C31" s="161" t="s">
        <v>459</v>
      </c>
      <c r="D31" s="183"/>
      <c r="E31" s="184">
        <v>5500</v>
      </c>
      <c r="F31" s="184">
        <v>3474</v>
      </c>
      <c r="G31" s="184">
        <v>8000</v>
      </c>
      <c r="H31" s="184">
        <v>15000</v>
      </c>
      <c r="I31" s="185">
        <v>20000</v>
      </c>
    </row>
    <row r="32" spans="1:9" ht="12.75">
      <c r="A32" s="174"/>
      <c r="B32" s="175"/>
      <c r="C32" s="161" t="s">
        <v>319</v>
      </c>
      <c r="D32" s="176"/>
      <c r="E32" s="159">
        <v>15000</v>
      </c>
      <c r="F32" s="159">
        <v>14000</v>
      </c>
      <c r="G32" s="159">
        <f>E32/E21*100*G21/100</f>
        <v>17647.058823529413</v>
      </c>
      <c r="H32" s="159">
        <f>E32/E21*100*H21/100</f>
        <v>17647.058823529413</v>
      </c>
      <c r="I32" s="160">
        <f>E32/E21*I21</f>
        <v>17647.058823529413</v>
      </c>
    </row>
    <row r="33" spans="1:9" ht="12.75">
      <c r="A33" s="177"/>
      <c r="B33" s="178"/>
      <c r="C33" s="178" t="s">
        <v>320</v>
      </c>
      <c r="D33" s="179"/>
      <c r="E33" s="186"/>
      <c r="F33" s="186"/>
      <c r="G33" s="186"/>
      <c r="H33" s="186"/>
      <c r="I33" s="187"/>
    </row>
    <row r="34" spans="1:9" ht="12.75">
      <c r="A34" s="188"/>
      <c r="B34" s="181"/>
      <c r="C34" s="182" t="s">
        <v>321</v>
      </c>
      <c r="D34" s="183"/>
      <c r="E34" s="184"/>
      <c r="F34" s="184"/>
      <c r="G34" s="184"/>
      <c r="H34" s="184"/>
      <c r="I34" s="185"/>
    </row>
    <row r="35" spans="1:9" ht="12.75">
      <c r="A35" s="180"/>
      <c r="B35" s="181"/>
      <c r="C35" s="181"/>
      <c r="D35" s="183"/>
      <c r="E35" s="184"/>
      <c r="F35" s="184"/>
      <c r="G35" s="184"/>
      <c r="H35" s="184"/>
      <c r="I35" s="185"/>
    </row>
    <row r="36" spans="1:9" ht="12.75">
      <c r="A36" s="174"/>
      <c r="B36" s="175"/>
      <c r="C36" s="175"/>
      <c r="D36" s="176"/>
      <c r="E36" s="159"/>
      <c r="F36" s="159"/>
      <c r="G36" s="159"/>
      <c r="H36" s="159"/>
      <c r="I36" s="160"/>
    </row>
    <row r="37" spans="1:9" ht="12.75">
      <c r="A37" s="177"/>
      <c r="B37" s="178"/>
      <c r="C37" s="189" t="s">
        <v>322</v>
      </c>
      <c r="D37" s="176"/>
      <c r="E37" s="159"/>
      <c r="F37" s="159"/>
      <c r="G37" s="159"/>
      <c r="H37" s="159"/>
      <c r="I37" s="160"/>
    </row>
    <row r="38" spans="1:9" ht="12.75">
      <c r="A38" s="190"/>
      <c r="B38" s="191"/>
      <c r="C38" s="192" t="s">
        <v>323</v>
      </c>
      <c r="D38" s="176"/>
      <c r="E38" s="159"/>
      <c r="F38" s="159"/>
      <c r="G38" s="159"/>
      <c r="H38" s="159"/>
      <c r="I38" s="160"/>
    </row>
    <row r="39" spans="1:9" ht="12.75">
      <c r="A39" s="188"/>
      <c r="B39" s="181"/>
      <c r="C39" s="193" t="s">
        <v>324</v>
      </c>
      <c r="D39" s="176"/>
      <c r="E39" s="159"/>
      <c r="F39" s="159"/>
      <c r="G39" s="159"/>
      <c r="H39" s="159"/>
      <c r="I39" s="160"/>
    </row>
    <row r="40" spans="1:9" ht="12.75">
      <c r="A40" s="188"/>
      <c r="B40" s="181"/>
      <c r="C40" s="193"/>
      <c r="D40" s="183"/>
      <c r="E40" s="194"/>
      <c r="F40" s="184"/>
      <c r="G40" s="195"/>
      <c r="H40" s="184"/>
      <c r="I40" s="185"/>
    </row>
    <row r="41" spans="1:9" ht="12.75">
      <c r="A41" s="174"/>
      <c r="B41" s="175"/>
      <c r="C41" s="175"/>
      <c r="D41" s="176"/>
      <c r="E41" s="159"/>
      <c r="F41" s="159"/>
      <c r="G41" s="159"/>
      <c r="H41" s="159"/>
      <c r="I41" s="160"/>
    </row>
    <row r="42" spans="1:9" s="153" customFormat="1" ht="12.75">
      <c r="A42" s="154"/>
      <c r="B42" s="155">
        <v>2</v>
      </c>
      <c r="C42" s="155" t="s">
        <v>325</v>
      </c>
      <c r="D42" s="156"/>
      <c r="E42" s="157">
        <v>34000</v>
      </c>
      <c r="F42" s="157">
        <f>F43+F46</f>
        <v>30000</v>
      </c>
      <c r="G42" s="157">
        <f>G43+G46</f>
        <v>73444.08003165001</v>
      </c>
      <c r="H42" s="157">
        <f>H43+H46</f>
        <v>38027.83843868398</v>
      </c>
      <c r="I42" s="158">
        <f>I43+I46</f>
        <v>38165.17857319652</v>
      </c>
    </row>
    <row r="43" spans="1:9" ht="12.75">
      <c r="A43" s="174"/>
      <c r="B43" s="175"/>
      <c r="C43" s="175" t="s">
        <v>315</v>
      </c>
      <c r="D43" s="176"/>
      <c r="E43" s="159">
        <v>9000</v>
      </c>
      <c r="F43" s="159">
        <f>F44</f>
        <v>7000</v>
      </c>
      <c r="G43" s="159">
        <f>G44</f>
        <v>9032.315325767657</v>
      </c>
      <c r="H43" s="159">
        <f>H44</f>
        <v>8616.073732801626</v>
      </c>
      <c r="I43" s="160">
        <f>I44</f>
        <v>8753.41386731417</v>
      </c>
    </row>
    <row r="44" spans="1:9" ht="12.75">
      <c r="A44" s="174"/>
      <c r="B44" s="175"/>
      <c r="C44" s="175" t="s">
        <v>316</v>
      </c>
      <c r="D44" s="176"/>
      <c r="E44" s="159">
        <v>9000</v>
      </c>
      <c r="F44" s="159">
        <v>7000</v>
      </c>
      <c r="G44" s="159">
        <f>E44/E11*100*G11/100</f>
        <v>9032.315325767657</v>
      </c>
      <c r="H44" s="159">
        <f>E44/E11*H11</f>
        <v>8616.073732801626</v>
      </c>
      <c r="I44" s="160">
        <f>E44/E11*I11</f>
        <v>8753.41386731417</v>
      </c>
    </row>
    <row r="45" spans="1:9" ht="12.75">
      <c r="A45" s="174"/>
      <c r="B45" s="175"/>
      <c r="C45" s="175"/>
      <c r="D45" s="176"/>
      <c r="E45" s="159"/>
      <c r="F45" s="159"/>
      <c r="G45" s="159"/>
      <c r="H45" s="159"/>
      <c r="I45" s="160"/>
    </row>
    <row r="46" spans="1:9" ht="12.75" customHeight="1">
      <c r="A46" s="177"/>
      <c r="B46" s="178"/>
      <c r="C46" s="178" t="s">
        <v>317</v>
      </c>
      <c r="D46" s="179"/>
      <c r="E46" s="186">
        <v>25000</v>
      </c>
      <c r="F46" s="186">
        <f>F48</f>
        <v>23000</v>
      </c>
      <c r="G46" s="186">
        <f>G48+G49</f>
        <v>64411.76470588236</v>
      </c>
      <c r="H46" s="186">
        <f>H48</f>
        <v>29411.764705882357</v>
      </c>
      <c r="I46" s="187">
        <f>I48</f>
        <v>29411.764705882353</v>
      </c>
    </row>
    <row r="47" spans="1:9" ht="12.75">
      <c r="A47" s="180"/>
      <c r="B47" s="181"/>
      <c r="C47" s="182" t="s">
        <v>318</v>
      </c>
      <c r="D47" s="183"/>
      <c r="E47" s="184"/>
      <c r="F47" s="184"/>
      <c r="G47" s="184"/>
      <c r="H47" s="184"/>
      <c r="I47" s="185"/>
    </row>
    <row r="48" spans="1:9" ht="12.75">
      <c r="A48" s="180"/>
      <c r="B48" s="181"/>
      <c r="C48" s="161" t="s">
        <v>319</v>
      </c>
      <c r="D48" s="183"/>
      <c r="E48" s="184">
        <v>25000</v>
      </c>
      <c r="F48" s="184">
        <v>23000</v>
      </c>
      <c r="G48" s="184">
        <f>E48/E21*100*G21/100</f>
        <v>29411.764705882357</v>
      </c>
      <c r="H48" s="184">
        <f>E48/E21*100*H21/100</f>
        <v>29411.764705882357</v>
      </c>
      <c r="I48" s="185">
        <f>E48/E21*I21</f>
        <v>29411.764705882353</v>
      </c>
    </row>
    <row r="49" spans="1:9" ht="12.75">
      <c r="A49" s="174"/>
      <c r="B49" s="175"/>
      <c r="C49" s="175" t="s">
        <v>429</v>
      </c>
      <c r="D49" s="176"/>
      <c r="E49" s="159">
        <v>0</v>
      </c>
      <c r="F49" s="159"/>
      <c r="G49" s="159">
        <v>35000</v>
      </c>
      <c r="H49" s="159"/>
      <c r="I49" s="160"/>
    </row>
    <row r="50" spans="1:9" ht="12.75">
      <c r="A50" s="177"/>
      <c r="B50" s="178"/>
      <c r="C50" s="178"/>
      <c r="D50" s="179"/>
      <c r="E50" s="186"/>
      <c r="F50" s="186"/>
      <c r="G50" s="186"/>
      <c r="H50" s="186"/>
      <c r="I50" s="187"/>
    </row>
    <row r="51" spans="1:9" ht="12.75">
      <c r="A51" s="177"/>
      <c r="B51" s="178"/>
      <c r="C51" s="178" t="s">
        <v>320</v>
      </c>
      <c r="D51" s="179"/>
      <c r="E51" s="186"/>
      <c r="F51" s="186"/>
      <c r="G51" s="186"/>
      <c r="H51" s="186"/>
      <c r="I51" s="187"/>
    </row>
    <row r="52" spans="1:9" ht="12.75">
      <c r="A52" s="188"/>
      <c r="B52" s="181"/>
      <c r="C52" s="182" t="s">
        <v>321</v>
      </c>
      <c r="D52" s="183"/>
      <c r="E52" s="184"/>
      <c r="F52" s="184"/>
      <c r="G52" s="184"/>
      <c r="H52" s="184"/>
      <c r="I52" s="185"/>
    </row>
    <row r="53" spans="1:9" ht="12.75">
      <c r="A53" s="180"/>
      <c r="B53" s="181"/>
      <c r="C53" s="181"/>
      <c r="D53" s="183"/>
      <c r="E53" s="184"/>
      <c r="F53" s="184"/>
      <c r="G53" s="184"/>
      <c r="H53" s="184"/>
      <c r="I53" s="185"/>
    </row>
    <row r="54" spans="1:9" ht="12.75">
      <c r="A54" s="174"/>
      <c r="B54" s="175"/>
      <c r="C54" s="175"/>
      <c r="D54" s="176"/>
      <c r="E54" s="159"/>
      <c r="F54" s="159"/>
      <c r="G54" s="159"/>
      <c r="H54" s="159"/>
      <c r="I54" s="160"/>
    </row>
    <row r="55" spans="1:9" ht="12.75">
      <c r="A55" s="177"/>
      <c r="B55" s="178"/>
      <c r="C55" s="189" t="s">
        <v>322</v>
      </c>
      <c r="D55" s="179"/>
      <c r="E55" s="196"/>
      <c r="F55" s="186"/>
      <c r="G55" s="196"/>
      <c r="H55" s="186"/>
      <c r="I55" s="197"/>
    </row>
    <row r="56" spans="1:9" ht="12.75">
      <c r="A56" s="190"/>
      <c r="B56" s="191"/>
      <c r="C56" s="192" t="s">
        <v>323</v>
      </c>
      <c r="D56" s="198"/>
      <c r="E56" s="199"/>
      <c r="F56" s="200"/>
      <c r="G56" s="199"/>
      <c r="H56" s="200"/>
      <c r="I56" s="201"/>
    </row>
    <row r="57" spans="1:9" ht="12.75">
      <c r="A57" s="188"/>
      <c r="B57" s="181"/>
      <c r="C57" s="193" t="s">
        <v>324</v>
      </c>
      <c r="D57" s="183"/>
      <c r="E57" s="194"/>
      <c r="F57" s="184"/>
      <c r="G57" s="194"/>
      <c r="H57" s="184"/>
      <c r="I57" s="202"/>
    </row>
    <row r="58" spans="1:9" ht="12.75">
      <c r="A58" s="188"/>
      <c r="B58" s="181"/>
      <c r="C58" s="193"/>
      <c r="D58" s="183"/>
      <c r="E58" s="194"/>
      <c r="F58" s="184"/>
      <c r="G58" s="195"/>
      <c r="H58" s="184"/>
      <c r="I58" s="185"/>
    </row>
    <row r="59" spans="1:9" ht="12.75">
      <c r="A59" s="174"/>
      <c r="B59" s="175"/>
      <c r="C59" s="175"/>
      <c r="D59" s="176"/>
      <c r="E59" s="159"/>
      <c r="F59" s="159"/>
      <c r="G59" s="159"/>
      <c r="H59" s="159"/>
      <c r="I59" s="160"/>
    </row>
    <row r="60" spans="1:9" s="153" customFormat="1" ht="12.75">
      <c r="A60" s="162"/>
      <c r="B60" s="163">
        <v>3</v>
      </c>
      <c r="C60" s="163" t="s">
        <v>326</v>
      </c>
      <c r="D60" s="139"/>
      <c r="E60" s="164">
        <v>67940</v>
      </c>
      <c r="F60" s="164">
        <f>SUM(F62+F65+F69+F73)</f>
        <v>64271</v>
      </c>
      <c r="G60" s="164">
        <f>SUM(G62+G65+G69+G73)</f>
        <v>79337.33332558893</v>
      </c>
      <c r="H60" s="164">
        <f>SUM(H62+H65+H69+H73)</f>
        <v>81413.99793514573</v>
      </c>
      <c r="I60" s="165">
        <f>SUM(I62+I65+I69+I73)</f>
        <v>91152.66456889865</v>
      </c>
    </row>
    <row r="61" spans="1:9" s="153" customFormat="1" ht="12.75">
      <c r="A61" s="148"/>
      <c r="B61" s="166"/>
      <c r="C61" s="166" t="s">
        <v>327</v>
      </c>
      <c r="D61" s="167"/>
      <c r="E61" s="168"/>
      <c r="F61" s="168"/>
      <c r="G61" s="168"/>
      <c r="H61" s="168"/>
      <c r="I61" s="169"/>
    </row>
    <row r="62" spans="1:9" ht="12.75">
      <c r="A62" s="180"/>
      <c r="B62" s="181"/>
      <c r="C62" s="175" t="s">
        <v>315</v>
      </c>
      <c r="D62" s="183"/>
      <c r="E62" s="184">
        <v>15640</v>
      </c>
      <c r="F62" s="184">
        <f>F63</f>
        <v>13000</v>
      </c>
      <c r="G62" s="184">
        <f>G63</f>
        <v>15696.156855000685</v>
      </c>
      <c r="H62" s="184">
        <f>H63</f>
        <v>14972.821464557492</v>
      </c>
      <c r="I62" s="185">
        <f>I63</f>
        <v>15211.488098310401</v>
      </c>
    </row>
    <row r="63" spans="1:9" ht="12.75">
      <c r="A63" s="174"/>
      <c r="B63" s="175"/>
      <c r="C63" s="175" t="s">
        <v>316</v>
      </c>
      <c r="D63" s="176"/>
      <c r="E63" s="159">
        <v>15640</v>
      </c>
      <c r="F63" s="159">
        <v>13000</v>
      </c>
      <c r="G63" s="159">
        <f>E63/E11*100*G11/100</f>
        <v>15696.156855000685</v>
      </c>
      <c r="H63" s="159">
        <f>E63/E11*H11</f>
        <v>14972.821464557492</v>
      </c>
      <c r="I63" s="160">
        <f>E63/E11*I11</f>
        <v>15211.488098310401</v>
      </c>
    </row>
    <row r="64" spans="1:9" ht="12.75">
      <c r="A64" s="174"/>
      <c r="B64" s="175"/>
      <c r="C64" s="175"/>
      <c r="D64" s="176"/>
      <c r="E64" s="159"/>
      <c r="F64" s="159"/>
      <c r="G64" s="159"/>
      <c r="H64" s="159"/>
      <c r="I64" s="160"/>
    </row>
    <row r="65" spans="1:9" ht="12.75">
      <c r="A65" s="177"/>
      <c r="B65" s="178"/>
      <c r="C65" s="178" t="s">
        <v>317</v>
      </c>
      <c r="D65" s="179"/>
      <c r="E65" s="203">
        <v>52300</v>
      </c>
      <c r="F65" s="203">
        <f>SUM(F67:F68)</f>
        <v>51271</v>
      </c>
      <c r="G65" s="203">
        <f>SUM(G67:G68)</f>
        <v>63641.17647058824</v>
      </c>
      <c r="H65" s="203">
        <f>SUM(H67:H68)</f>
        <v>66441.17647058824</v>
      </c>
      <c r="I65" s="197">
        <f>SUM(I67:I68)</f>
        <v>75941.17647058824</v>
      </c>
    </row>
    <row r="66" spans="1:9" ht="12.75">
      <c r="A66" s="188"/>
      <c r="B66" s="181"/>
      <c r="C66" s="193" t="s">
        <v>318</v>
      </c>
      <c r="D66" s="183"/>
      <c r="E66" s="184"/>
      <c r="F66" s="184"/>
      <c r="G66" s="184"/>
      <c r="H66" s="184"/>
      <c r="I66" s="202"/>
    </row>
    <row r="67" spans="1:9" ht="12.75">
      <c r="A67" s="180"/>
      <c r="B67" s="181"/>
      <c r="C67" s="161" t="s">
        <v>460</v>
      </c>
      <c r="D67" s="176"/>
      <c r="E67" s="159">
        <v>8300</v>
      </c>
      <c r="F67" s="159">
        <v>8271</v>
      </c>
      <c r="G67" s="159">
        <v>10700</v>
      </c>
      <c r="H67" s="159">
        <v>13500</v>
      </c>
      <c r="I67" s="160">
        <v>23000</v>
      </c>
    </row>
    <row r="68" spans="1:9" ht="12.75">
      <c r="A68" s="174"/>
      <c r="B68" s="175"/>
      <c r="C68" s="161" t="s">
        <v>319</v>
      </c>
      <c r="D68" s="176"/>
      <c r="E68" s="159">
        <v>45000</v>
      </c>
      <c r="F68" s="159">
        <v>43000</v>
      </c>
      <c r="G68" s="159">
        <f>E68/E21*100*G21/100</f>
        <v>52941.17647058824</v>
      </c>
      <c r="H68" s="159">
        <f>E68/E21*100*H21/100</f>
        <v>52941.17647058824</v>
      </c>
      <c r="I68" s="160">
        <f>E68/E21*100*I21/100</f>
        <v>52941.17647058824</v>
      </c>
    </row>
    <row r="69" spans="1:9" ht="12.75">
      <c r="A69" s="177"/>
      <c r="B69" s="178"/>
      <c r="C69" s="178" t="s">
        <v>320</v>
      </c>
      <c r="D69" s="179"/>
      <c r="E69" s="186"/>
      <c r="F69" s="186"/>
      <c r="G69" s="186"/>
      <c r="H69" s="186"/>
      <c r="I69" s="187"/>
    </row>
    <row r="70" spans="1:9" ht="12.75">
      <c r="A70" s="180"/>
      <c r="B70" s="204"/>
      <c r="C70" s="193" t="s">
        <v>321</v>
      </c>
      <c r="D70" s="183"/>
      <c r="E70" s="184"/>
      <c r="F70" s="184"/>
      <c r="G70" s="184"/>
      <c r="H70" s="184"/>
      <c r="I70" s="202"/>
    </row>
    <row r="71" spans="1:9" ht="12.75">
      <c r="A71" s="180"/>
      <c r="B71" s="181"/>
      <c r="C71" s="181"/>
      <c r="D71" s="183"/>
      <c r="E71" s="184"/>
      <c r="F71" s="184"/>
      <c r="G71" s="184"/>
      <c r="H71" s="184"/>
      <c r="I71" s="185"/>
    </row>
    <row r="72" spans="1:9" ht="12.75">
      <c r="A72" s="174"/>
      <c r="B72" s="175"/>
      <c r="C72" s="175"/>
      <c r="D72" s="176"/>
      <c r="E72" s="159"/>
      <c r="F72" s="159"/>
      <c r="G72" s="159"/>
      <c r="H72" s="159"/>
      <c r="I72" s="160"/>
    </row>
    <row r="73" spans="1:9" ht="12.75">
      <c r="A73" s="177"/>
      <c r="B73" s="178"/>
      <c r="C73" s="189" t="s">
        <v>322</v>
      </c>
      <c r="D73" s="179"/>
      <c r="E73" s="186"/>
      <c r="F73" s="186"/>
      <c r="G73" s="186"/>
      <c r="H73" s="186"/>
      <c r="I73" s="187"/>
    </row>
    <row r="74" spans="1:9" ht="12.75">
      <c r="A74" s="205"/>
      <c r="B74" s="206"/>
      <c r="C74" s="207" t="s">
        <v>323</v>
      </c>
      <c r="D74" s="198"/>
      <c r="E74" s="200"/>
      <c r="F74" s="200"/>
      <c r="G74" s="200"/>
      <c r="H74" s="200"/>
      <c r="I74" s="201"/>
    </row>
    <row r="75" spans="1:9" ht="12.75">
      <c r="A75" s="180"/>
      <c r="B75" s="181"/>
      <c r="C75" s="193" t="s">
        <v>324</v>
      </c>
      <c r="D75" s="183"/>
      <c r="E75" s="184"/>
      <c r="F75" s="184"/>
      <c r="G75" s="184"/>
      <c r="H75" s="184"/>
      <c r="I75" s="185"/>
    </row>
    <row r="76" spans="1:9" ht="12.75">
      <c r="A76" s="174"/>
      <c r="B76" s="175"/>
      <c r="C76" s="193"/>
      <c r="D76" s="176"/>
      <c r="E76" s="159"/>
      <c r="F76" s="159"/>
      <c r="G76" s="159"/>
      <c r="H76" s="159"/>
      <c r="I76" s="160"/>
    </row>
    <row r="77" spans="1:9" ht="12.75">
      <c r="A77" s="174"/>
      <c r="B77" s="175"/>
      <c r="C77" s="175"/>
      <c r="D77" s="176"/>
      <c r="E77" s="159"/>
      <c r="F77" s="159"/>
      <c r="G77" s="159"/>
      <c r="H77" s="159"/>
      <c r="I77" s="160"/>
    </row>
    <row r="78" spans="1:9" s="153" customFormat="1" ht="12.75">
      <c r="A78" s="154"/>
      <c r="B78" s="155">
        <v>4</v>
      </c>
      <c r="C78" s="155" t="s">
        <v>328</v>
      </c>
      <c r="D78" s="156"/>
      <c r="E78" s="157">
        <v>50260</v>
      </c>
      <c r="F78" s="157">
        <f>F79+F80</f>
        <v>41982</v>
      </c>
      <c r="G78" s="157">
        <f>G79+G80</f>
        <v>50744.8</v>
      </c>
      <c r="H78" s="157">
        <f>H79+H80</f>
        <v>48564.79492110797</v>
      </c>
      <c r="I78" s="170">
        <f>I79+I80</f>
        <v>49850.0752902208</v>
      </c>
    </row>
    <row r="79" spans="1:9" s="153" customFormat="1" ht="12.75">
      <c r="A79" s="154"/>
      <c r="B79" s="155"/>
      <c r="C79" s="175" t="s">
        <v>329</v>
      </c>
      <c r="D79" s="156"/>
      <c r="E79" s="159">
        <v>1000</v>
      </c>
      <c r="F79" s="159">
        <v>982</v>
      </c>
      <c r="G79" s="159">
        <v>1300</v>
      </c>
      <c r="H79" s="159">
        <v>1500</v>
      </c>
      <c r="I79" s="160">
        <v>2000</v>
      </c>
    </row>
    <row r="80" spans="1:9" s="153" customFormat="1" ht="12.75">
      <c r="A80" s="154"/>
      <c r="B80" s="155"/>
      <c r="C80" s="175" t="s">
        <v>330</v>
      </c>
      <c r="D80" s="156"/>
      <c r="E80" s="159">
        <v>49260</v>
      </c>
      <c r="F80" s="159">
        <v>41000</v>
      </c>
      <c r="G80" s="159">
        <v>49444.8</v>
      </c>
      <c r="H80" s="159">
        <f>H11-H26-H44-H63-H82</f>
        <v>47064.79492110797</v>
      </c>
      <c r="I80" s="160">
        <f>I11-I26-I44-I63-I82</f>
        <v>47850.0752902208</v>
      </c>
    </row>
    <row r="81" spans="1:9" s="153" customFormat="1" ht="12.75">
      <c r="A81" s="154"/>
      <c r="B81" s="155">
        <v>5</v>
      </c>
      <c r="C81" s="155" t="s">
        <v>331</v>
      </c>
      <c r="D81" s="156"/>
      <c r="E81" s="157">
        <v>2200</v>
      </c>
      <c r="F81" s="157">
        <f>F82</f>
        <v>2200</v>
      </c>
      <c r="G81" s="157">
        <f>G82</f>
        <v>2200</v>
      </c>
      <c r="H81" s="157">
        <f>H82</f>
        <v>2200</v>
      </c>
      <c r="I81" s="158">
        <f>I82</f>
        <v>2200</v>
      </c>
    </row>
    <row r="82" spans="1:9" ht="12.75">
      <c r="A82" s="174"/>
      <c r="B82" s="175"/>
      <c r="C82" s="175" t="s">
        <v>332</v>
      </c>
      <c r="D82" s="176"/>
      <c r="E82" s="159">
        <v>2200</v>
      </c>
      <c r="F82" s="159">
        <v>2200</v>
      </c>
      <c r="G82" s="159">
        <v>2200</v>
      </c>
      <c r="H82" s="159">
        <v>2200</v>
      </c>
      <c r="I82" s="160">
        <v>2200</v>
      </c>
    </row>
    <row r="83" spans="1:9" ht="12.75">
      <c r="A83" s="174"/>
      <c r="B83" s="175"/>
      <c r="C83" s="175" t="s">
        <v>333</v>
      </c>
      <c r="D83" s="176"/>
      <c r="E83" s="159"/>
      <c r="F83" s="159"/>
      <c r="G83" s="159"/>
      <c r="H83" s="159"/>
      <c r="I83" s="160"/>
    </row>
    <row r="84" spans="1:9" ht="12.75">
      <c r="A84" s="174"/>
      <c r="B84" s="175"/>
      <c r="C84" s="175"/>
      <c r="D84" s="176"/>
      <c r="E84" s="159"/>
      <c r="F84" s="159"/>
      <c r="G84" s="159"/>
      <c r="H84" s="159"/>
      <c r="I84" s="160"/>
    </row>
    <row r="85" spans="1:9" ht="13.5" thickBot="1">
      <c r="A85" s="208"/>
      <c r="B85" s="209"/>
      <c r="C85" s="209"/>
      <c r="D85" s="210"/>
      <c r="E85" s="211"/>
      <c r="F85" s="211"/>
      <c r="G85" s="211"/>
      <c r="H85" s="211"/>
      <c r="I85" s="212"/>
    </row>
    <row r="87" spans="1:11" s="27" customFormat="1" ht="12.75" customHeight="1">
      <c r="A87" s="235" t="s">
        <v>296</v>
      </c>
      <c r="B87" s="480"/>
      <c r="C87" s="480"/>
      <c r="D87" s="480"/>
      <c r="E87" s="480"/>
      <c r="F87" s="480"/>
      <c r="G87" s="223" t="s">
        <v>297</v>
      </c>
      <c r="H87" s="480"/>
      <c r="I87" s="500"/>
      <c r="J87" s="223"/>
      <c r="K87" s="480"/>
    </row>
    <row r="88" spans="1:11" s="27" customFormat="1" ht="12.75">
      <c r="A88" s="426" t="s">
        <v>298</v>
      </c>
      <c r="B88" s="499"/>
      <c r="C88" s="499"/>
      <c r="D88" s="499"/>
      <c r="E88" s="499"/>
      <c r="F88" s="499"/>
      <c r="G88" s="225" t="s">
        <v>299</v>
      </c>
      <c r="H88" s="483"/>
      <c r="I88" s="500"/>
      <c r="J88" s="225"/>
      <c r="K88" s="483"/>
    </row>
    <row r="89" ht="12.75">
      <c r="D89" s="172" t="s">
        <v>430</v>
      </c>
    </row>
  </sheetData>
  <mergeCells count="12">
    <mergeCell ref="A87:F87"/>
    <mergeCell ref="J87:K87"/>
    <mergeCell ref="A88:F88"/>
    <mergeCell ref="J88:K88"/>
    <mergeCell ref="G87:I87"/>
    <mergeCell ref="G88:I88"/>
    <mergeCell ref="A4:I4"/>
    <mergeCell ref="E6:F6"/>
    <mergeCell ref="G6:I6"/>
    <mergeCell ref="A1:E1"/>
    <mergeCell ref="A2:E2"/>
    <mergeCell ref="A3:E3"/>
  </mergeCells>
  <printOptions/>
  <pageMargins left="0.75" right="0.41" top="0.74" bottom="0.49" header="0.5" footer="0.3"/>
  <pageSetup horizontalDpi="600" verticalDpi="600" orientation="landscape" paperSize="9" r:id="rId3"/>
  <headerFooter alignWithMargins="0">
    <oddFooter>&amp;R&amp;8&amp;D&amp;T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6" sqref="A6:N6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5" ht="12.75">
      <c r="A1" s="502" t="s">
        <v>293</v>
      </c>
      <c r="B1" s="502"/>
      <c r="C1" s="502"/>
      <c r="D1" s="502"/>
      <c r="E1" s="502"/>
    </row>
    <row r="2" spans="1:14" ht="15">
      <c r="A2" s="502" t="s">
        <v>294</v>
      </c>
      <c r="B2" s="502"/>
      <c r="C2" s="502"/>
      <c r="D2" s="502"/>
      <c r="E2" s="502"/>
      <c r="M2" s="17"/>
      <c r="N2" s="12" t="s">
        <v>411</v>
      </c>
    </row>
    <row r="3" spans="1:13" ht="14.25">
      <c r="A3" s="502" t="s">
        <v>295</v>
      </c>
      <c r="B3" s="502"/>
      <c r="C3" s="502"/>
      <c r="D3" s="502"/>
      <c r="E3" s="502"/>
      <c r="L3" s="16"/>
      <c r="M3" s="16"/>
    </row>
    <row r="4" spans="12:13" ht="14.25">
      <c r="L4" s="16"/>
      <c r="M4" s="16"/>
    </row>
    <row r="6" spans="1:14" ht="15">
      <c r="A6" s="503" t="s">
        <v>422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</row>
    <row r="7" spans="1:13" ht="14.25">
      <c r="A7" s="16"/>
      <c r="B7" s="16"/>
      <c r="C7" s="16"/>
      <c r="D7" s="16"/>
      <c r="E7" s="16"/>
      <c r="F7" s="16"/>
      <c r="G7" s="16"/>
      <c r="H7" s="16"/>
      <c r="L7" s="20"/>
      <c r="M7" s="20"/>
    </row>
    <row r="8" spans="1:8" ht="14.25" hidden="1">
      <c r="A8" s="16"/>
      <c r="B8" s="16"/>
      <c r="C8" s="16"/>
      <c r="D8" s="16"/>
      <c r="E8" s="16"/>
      <c r="F8" s="16"/>
      <c r="G8" s="16"/>
      <c r="H8" s="16"/>
    </row>
    <row r="9" spans="1:8" ht="14.25">
      <c r="A9" s="16"/>
      <c r="B9" s="16"/>
      <c r="C9" s="16"/>
      <c r="D9" s="16"/>
      <c r="E9" s="16"/>
      <c r="F9" s="16"/>
      <c r="G9" s="16"/>
      <c r="H9" s="16"/>
    </row>
    <row r="10" ht="13.5" thickBot="1">
      <c r="N10" s="5" t="s">
        <v>10</v>
      </c>
    </row>
    <row r="11" spans="1:14" ht="30.75" customHeight="1" thickBot="1">
      <c r="A11" s="504" t="s">
        <v>60</v>
      </c>
      <c r="B11" s="507" t="s">
        <v>61</v>
      </c>
      <c r="C11" s="510" t="s">
        <v>440</v>
      </c>
      <c r="D11" s="112"/>
      <c r="E11" s="520" t="s">
        <v>62</v>
      </c>
      <c r="F11" s="521"/>
      <c r="G11" s="521"/>
      <c r="H11" s="521"/>
      <c r="I11" s="521"/>
      <c r="J11" s="510" t="s">
        <v>441</v>
      </c>
      <c r="K11" s="510" t="s">
        <v>442</v>
      </c>
      <c r="L11" s="510" t="s">
        <v>292</v>
      </c>
      <c r="M11" s="510" t="s">
        <v>443</v>
      </c>
      <c r="N11" s="510" t="s">
        <v>444</v>
      </c>
    </row>
    <row r="12" spans="1:14" ht="15.75" customHeight="1" thickBot="1">
      <c r="A12" s="505"/>
      <c r="B12" s="508"/>
      <c r="C12" s="511"/>
      <c r="D12" s="73"/>
      <c r="E12" s="74" t="s">
        <v>208</v>
      </c>
      <c r="F12" s="73"/>
      <c r="G12" s="516" t="s">
        <v>446</v>
      </c>
      <c r="H12" s="517"/>
      <c r="I12" s="517"/>
      <c r="J12" s="511"/>
      <c r="K12" s="511"/>
      <c r="L12" s="511"/>
      <c r="M12" s="511"/>
      <c r="N12" s="511"/>
    </row>
    <row r="13" spans="1:14" ht="15.75" customHeight="1" hidden="1" thickBot="1">
      <c r="A13" s="505"/>
      <c r="B13" s="508"/>
      <c r="C13" s="511"/>
      <c r="D13" s="514" t="s">
        <v>63</v>
      </c>
      <c r="E13" s="518"/>
      <c r="F13" s="519"/>
      <c r="G13" s="519"/>
      <c r="H13" s="519"/>
      <c r="I13" s="519"/>
      <c r="J13" s="511"/>
      <c r="K13" s="511"/>
      <c r="L13" s="511"/>
      <c r="M13" s="511"/>
      <c r="N13" s="511"/>
    </row>
    <row r="14" spans="1:14" ht="26.25" thickBot="1">
      <c r="A14" s="506"/>
      <c r="B14" s="509"/>
      <c r="C14" s="512"/>
      <c r="D14" s="515"/>
      <c r="E14" s="75" t="s">
        <v>445</v>
      </c>
      <c r="F14" s="76">
        <v>2015</v>
      </c>
      <c r="G14" s="77" t="s">
        <v>216</v>
      </c>
      <c r="H14" s="77" t="s">
        <v>65</v>
      </c>
      <c r="I14" s="78" t="s">
        <v>66</v>
      </c>
      <c r="J14" s="512"/>
      <c r="K14" s="512"/>
      <c r="L14" s="512"/>
      <c r="M14" s="512"/>
      <c r="N14" s="512"/>
    </row>
    <row r="15" spans="1:14" ht="13.5" thickBot="1">
      <c r="A15" s="99">
        <v>1</v>
      </c>
      <c r="B15" s="19">
        <v>2</v>
      </c>
      <c r="C15" s="21">
        <v>3</v>
      </c>
      <c r="D15" s="21">
        <v>4</v>
      </c>
      <c r="E15" s="30" t="s">
        <v>156</v>
      </c>
      <c r="F15" s="30"/>
      <c r="G15" s="30">
        <v>5</v>
      </c>
      <c r="H15" s="30">
        <v>6</v>
      </c>
      <c r="I15" s="30">
        <v>7</v>
      </c>
      <c r="J15" s="22" t="s">
        <v>123</v>
      </c>
      <c r="K15" s="21">
        <v>9</v>
      </c>
      <c r="L15" s="22" t="s">
        <v>124</v>
      </c>
      <c r="M15" s="31">
        <v>11</v>
      </c>
      <c r="N15" s="22" t="s">
        <v>125</v>
      </c>
    </row>
    <row r="16" spans="1:14" ht="27.75" customHeight="1">
      <c r="A16" s="110" t="s">
        <v>64</v>
      </c>
      <c r="B16" s="113" t="s">
        <v>240</v>
      </c>
      <c r="C16" s="79"/>
      <c r="D16" s="80" t="e">
        <f>D17+#REF!+#REF!+#REF!+D18</f>
        <v>#REF!</v>
      </c>
      <c r="E16" s="101"/>
      <c r="F16" s="101"/>
      <c r="G16" s="102" t="s">
        <v>334</v>
      </c>
      <c r="H16" s="102"/>
      <c r="I16" s="81"/>
      <c r="J16" s="79"/>
      <c r="K16" s="79"/>
      <c r="L16" s="79"/>
      <c r="M16" s="82"/>
      <c r="N16" s="83"/>
    </row>
    <row r="17" spans="1:14" ht="25.5">
      <c r="A17" s="111" t="s">
        <v>224</v>
      </c>
      <c r="B17" s="114" t="s">
        <v>209</v>
      </c>
      <c r="C17" s="84"/>
      <c r="D17" s="84"/>
      <c r="E17" s="84"/>
      <c r="F17" s="84"/>
      <c r="G17" s="84"/>
      <c r="H17" s="84"/>
      <c r="I17" s="85"/>
      <c r="J17" s="84"/>
      <c r="K17" s="84"/>
      <c r="L17" s="84"/>
      <c r="M17" s="86"/>
      <c r="N17" s="87"/>
    </row>
    <row r="18" spans="1:14" ht="12.75">
      <c r="A18" s="111" t="s">
        <v>225</v>
      </c>
      <c r="B18" s="100" t="s">
        <v>210</v>
      </c>
      <c r="C18" s="84"/>
      <c r="D18" s="84"/>
      <c r="E18" s="84"/>
      <c r="F18" s="84"/>
      <c r="G18" s="84"/>
      <c r="H18" s="84"/>
      <c r="I18" s="85"/>
      <c r="J18" s="84"/>
      <c r="K18" s="84"/>
      <c r="L18" s="84"/>
      <c r="M18" s="86"/>
      <c r="N18" s="87"/>
    </row>
    <row r="19" spans="1:14" ht="12.75">
      <c r="A19" s="111"/>
      <c r="B19" s="100"/>
      <c r="C19" s="84"/>
      <c r="D19" s="84"/>
      <c r="E19" s="84"/>
      <c r="F19" s="84"/>
      <c r="G19" s="84"/>
      <c r="H19" s="84"/>
      <c r="I19" s="85"/>
      <c r="J19" s="84"/>
      <c r="K19" s="84"/>
      <c r="L19" s="84"/>
      <c r="M19" s="86"/>
      <c r="N19" s="87"/>
    </row>
    <row r="20" spans="1:14" ht="13.5" thickBot="1">
      <c r="A20" s="111"/>
      <c r="B20" s="115"/>
      <c r="C20" s="116"/>
      <c r="D20" s="116"/>
      <c r="E20" s="116"/>
      <c r="F20" s="116"/>
      <c r="G20" s="116"/>
      <c r="H20" s="116"/>
      <c r="I20" s="117"/>
      <c r="J20" s="116"/>
      <c r="K20" s="116"/>
      <c r="L20" s="116"/>
      <c r="M20" s="118"/>
      <c r="N20" s="119"/>
    </row>
    <row r="23" spans="1:11" s="27" customFormat="1" ht="12.75" customHeight="1">
      <c r="A23" s="235" t="s">
        <v>296</v>
      </c>
      <c r="B23" s="501"/>
      <c r="C23" s="501"/>
      <c r="D23" s="501"/>
      <c r="E23" s="501"/>
      <c r="F23" s="501"/>
      <c r="G23" s="223"/>
      <c r="H23" s="480"/>
      <c r="J23" s="223" t="s">
        <v>297</v>
      </c>
      <c r="K23" s="480"/>
    </row>
    <row r="24" spans="1:11" s="27" customFormat="1" ht="12.75">
      <c r="A24" s="426" t="s">
        <v>298</v>
      </c>
      <c r="B24" s="483"/>
      <c r="C24" s="483"/>
      <c r="D24" s="483"/>
      <c r="E24" s="483"/>
      <c r="F24" s="483"/>
      <c r="G24" s="225"/>
      <c r="H24" s="483"/>
      <c r="J24" s="225" t="s">
        <v>299</v>
      </c>
      <c r="K24" s="483"/>
    </row>
    <row r="25" spans="3:14" ht="12.75">
      <c r="C25" s="513"/>
      <c r="D25" s="23"/>
      <c r="E25" s="513"/>
      <c r="F25" s="24"/>
      <c r="G25" s="23"/>
      <c r="H25" s="23"/>
      <c r="I25" s="24"/>
      <c r="J25" s="24"/>
      <c r="K25" s="24"/>
      <c r="L25" s="24"/>
      <c r="M25" s="24"/>
      <c r="N25" s="23"/>
    </row>
    <row r="26" spans="3:14" ht="12.75">
      <c r="C26" s="513"/>
      <c r="D26" s="24"/>
      <c r="E26" s="513"/>
      <c r="F26" s="24"/>
      <c r="G26" s="23"/>
      <c r="H26" s="23"/>
      <c r="I26" s="24"/>
      <c r="J26" s="24"/>
      <c r="K26" s="24"/>
      <c r="L26" s="24"/>
      <c r="M26" s="24"/>
      <c r="N26" s="23"/>
    </row>
    <row r="27" spans="3:14" ht="12.75">
      <c r="C27" s="23"/>
      <c r="D27" s="24"/>
      <c r="E27" s="23"/>
      <c r="F27" s="24"/>
      <c r="G27" s="23"/>
      <c r="H27" s="23"/>
      <c r="I27" s="24"/>
      <c r="J27" s="24"/>
      <c r="K27" s="24"/>
      <c r="L27" s="24"/>
      <c r="M27" s="24"/>
      <c r="N27" s="23"/>
    </row>
    <row r="28" spans="3:14" ht="12.75">
      <c r="C28" s="25"/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6"/>
    </row>
    <row r="29" spans="3:14" ht="12.75">
      <c r="C29" s="25"/>
      <c r="D29" s="25"/>
      <c r="E29" s="25"/>
      <c r="F29" s="25"/>
      <c r="G29" s="26"/>
      <c r="H29" s="26"/>
      <c r="I29" s="25"/>
      <c r="J29" s="25"/>
      <c r="K29" s="25"/>
      <c r="L29" s="25"/>
      <c r="M29" s="25"/>
      <c r="N29" s="26"/>
    </row>
    <row r="31" ht="12.75">
      <c r="B31" s="27"/>
    </row>
  </sheetData>
  <sheetProtection/>
  <mergeCells count="24">
    <mergeCell ref="L11:L14"/>
    <mergeCell ref="E11:I11"/>
    <mergeCell ref="J11:J14"/>
    <mergeCell ref="J23:K23"/>
    <mergeCell ref="C25:C26"/>
    <mergeCell ref="E25:E26"/>
    <mergeCell ref="D13:D14"/>
    <mergeCell ref="G12:I12"/>
    <mergeCell ref="E13:I13"/>
    <mergeCell ref="C11:C14"/>
    <mergeCell ref="A1:E1"/>
    <mergeCell ref="A2:E2"/>
    <mergeCell ref="A3:E3"/>
    <mergeCell ref="A24:F24"/>
    <mergeCell ref="A6:N6"/>
    <mergeCell ref="A11:A14"/>
    <mergeCell ref="B11:B14"/>
    <mergeCell ref="M11:M14"/>
    <mergeCell ref="N11:N14"/>
    <mergeCell ref="K11:K14"/>
    <mergeCell ref="J24:K24"/>
    <mergeCell ref="G24:H24"/>
    <mergeCell ref="A23:F23"/>
    <mergeCell ref="G23:H23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  <headerFooter alignWithMargins="0">
    <oddFooter>&amp;C&amp;8Pagina &amp;P din &amp;N&amp;R&amp;8Data &amp;D Ora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T7" sqref="T7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4:20" ht="12.75">
      <c r="D1" s="502" t="s">
        <v>293</v>
      </c>
      <c r="E1" s="502"/>
      <c r="F1" s="502"/>
      <c r="G1" s="502"/>
      <c r="H1" s="502"/>
      <c r="T1" s="5" t="s">
        <v>77</v>
      </c>
    </row>
    <row r="2" spans="4:8" ht="12.75">
      <c r="D2" s="502" t="s">
        <v>294</v>
      </c>
      <c r="E2" s="502"/>
      <c r="F2" s="502"/>
      <c r="G2" s="502"/>
      <c r="H2" s="502"/>
    </row>
    <row r="3" spans="4:8" ht="12.75">
      <c r="D3" s="502" t="s">
        <v>295</v>
      </c>
      <c r="E3" s="502"/>
      <c r="F3" s="502"/>
      <c r="G3" s="502"/>
      <c r="H3" s="502"/>
    </row>
    <row r="4" ht="12.75">
      <c r="S4" s="5"/>
    </row>
    <row r="5" spans="3:19" ht="15.75">
      <c r="C5" s="479" t="s">
        <v>211</v>
      </c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65"/>
    </row>
    <row r="6" ht="15.75">
      <c r="C6" s="2"/>
    </row>
    <row r="7" spans="19:20" ht="13.5" thickBot="1">
      <c r="S7" s="5"/>
      <c r="T7" s="5" t="s">
        <v>10</v>
      </c>
    </row>
    <row r="8" spans="1:20" ht="38.25" customHeight="1" thickBot="1">
      <c r="A8" s="504" t="s">
        <v>227</v>
      </c>
      <c r="B8" s="528"/>
      <c r="C8" s="538" t="s">
        <v>228</v>
      </c>
      <c r="D8" s="538" t="s">
        <v>215</v>
      </c>
      <c r="E8" s="510" t="s">
        <v>447</v>
      </c>
      <c r="F8" s="525" t="s">
        <v>448</v>
      </c>
      <c r="G8" s="526"/>
      <c r="H8" s="526"/>
      <c r="I8" s="526"/>
      <c r="J8" s="527"/>
      <c r="K8" s="525" t="s">
        <v>449</v>
      </c>
      <c r="L8" s="526"/>
      <c r="M8" s="526"/>
      <c r="N8" s="526"/>
      <c r="O8" s="527"/>
      <c r="P8" s="525" t="s">
        <v>450</v>
      </c>
      <c r="Q8" s="526"/>
      <c r="R8" s="526"/>
      <c r="S8" s="526"/>
      <c r="T8" s="527"/>
    </row>
    <row r="9" spans="1:20" ht="39" thickBot="1">
      <c r="A9" s="506"/>
      <c r="B9" s="529"/>
      <c r="C9" s="510"/>
      <c r="D9" s="510"/>
      <c r="E9" s="511"/>
      <c r="F9" s="63" t="s">
        <v>30</v>
      </c>
      <c r="G9" s="64" t="s">
        <v>6</v>
      </c>
      <c r="H9" s="64" t="s">
        <v>222</v>
      </c>
      <c r="I9" s="64" t="s">
        <v>226</v>
      </c>
      <c r="J9" s="64" t="s">
        <v>223</v>
      </c>
      <c r="K9" s="63" t="s">
        <v>30</v>
      </c>
      <c r="L9" s="64" t="s">
        <v>6</v>
      </c>
      <c r="M9" s="64" t="s">
        <v>222</v>
      </c>
      <c r="N9" s="64" t="s">
        <v>226</v>
      </c>
      <c r="O9" s="64" t="s">
        <v>223</v>
      </c>
      <c r="P9" s="63" t="s">
        <v>30</v>
      </c>
      <c r="Q9" s="64" t="s">
        <v>6</v>
      </c>
      <c r="R9" s="64" t="s">
        <v>222</v>
      </c>
      <c r="S9" s="64" t="s">
        <v>226</v>
      </c>
      <c r="T9" s="64" t="s">
        <v>223</v>
      </c>
    </row>
    <row r="10" spans="1:20" ht="13.5" thickBot="1">
      <c r="A10" s="530">
        <v>0</v>
      </c>
      <c r="B10" s="531"/>
      <c r="C10" s="89">
        <v>1</v>
      </c>
      <c r="D10" s="70">
        <v>2</v>
      </c>
      <c r="E10" s="70">
        <v>3</v>
      </c>
      <c r="F10" s="70">
        <v>4</v>
      </c>
      <c r="G10" s="70">
        <v>5</v>
      </c>
      <c r="H10" s="70">
        <v>6</v>
      </c>
      <c r="I10" s="70">
        <v>7</v>
      </c>
      <c r="J10" s="70">
        <v>8</v>
      </c>
      <c r="K10" s="70">
        <v>9</v>
      </c>
      <c r="L10" s="70">
        <v>10</v>
      </c>
      <c r="M10" s="70">
        <v>11</v>
      </c>
      <c r="N10" s="70">
        <v>12</v>
      </c>
      <c r="O10" s="70">
        <v>13</v>
      </c>
      <c r="P10" s="70">
        <v>14</v>
      </c>
      <c r="Q10" s="70">
        <v>15</v>
      </c>
      <c r="R10" s="71">
        <v>16</v>
      </c>
      <c r="S10" s="88">
        <v>17</v>
      </c>
      <c r="T10" s="72">
        <v>18</v>
      </c>
    </row>
    <row r="11" spans="1:20" ht="13.5" thickBot="1">
      <c r="A11" s="522" t="s">
        <v>213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4"/>
    </row>
    <row r="12" spans="1:20" ht="12.75">
      <c r="A12" s="10"/>
      <c r="B12" s="94" t="s">
        <v>32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67"/>
      <c r="S12" s="67"/>
      <c r="T12" s="7"/>
    </row>
    <row r="13" spans="1:20" ht="12.75">
      <c r="A13" s="3"/>
      <c r="B13" s="90" t="s">
        <v>232</v>
      </c>
      <c r="C13" s="9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67"/>
      <c r="S13" s="67"/>
      <c r="T13" s="7"/>
    </row>
    <row r="14" spans="1:20" ht="12.75">
      <c r="A14" s="3"/>
      <c r="B14" s="91" t="s">
        <v>233</v>
      </c>
      <c r="C14" s="9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7"/>
      <c r="S14" s="67"/>
      <c r="T14" s="7"/>
    </row>
    <row r="15" spans="1:20" ht="12.75">
      <c r="A15" s="3"/>
      <c r="B15" s="9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68"/>
      <c r="S15" s="68"/>
      <c r="T15" s="4"/>
    </row>
    <row r="16" spans="1:20" ht="12.75">
      <c r="A16" s="3"/>
      <c r="B16" s="93" t="s">
        <v>33</v>
      </c>
      <c r="C16" s="9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8"/>
      <c r="S16" s="68"/>
      <c r="T16" s="4"/>
    </row>
    <row r="17" spans="1:20" ht="12.75">
      <c r="A17" s="3"/>
      <c r="B17" s="95" t="s">
        <v>234</v>
      </c>
      <c r="C17" s="9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68"/>
      <c r="S17" s="68"/>
      <c r="T17" s="4"/>
    </row>
    <row r="18" spans="1:20" ht="12.75">
      <c r="A18" s="3"/>
      <c r="B18" s="91" t="s">
        <v>235</v>
      </c>
      <c r="C18" s="9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8"/>
      <c r="S18" s="68"/>
      <c r="T18" s="4"/>
    </row>
    <row r="19" spans="1:20" ht="12.75">
      <c r="A19" s="3"/>
      <c r="B19" s="93"/>
      <c r="C19" s="9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8"/>
      <c r="S19" s="68"/>
      <c r="T19" s="4"/>
    </row>
    <row r="20" spans="1:20" ht="12.75">
      <c r="A20" s="3"/>
      <c r="B20" s="93"/>
      <c r="C20" s="9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8"/>
      <c r="S20" s="68"/>
      <c r="T20" s="4"/>
    </row>
    <row r="21" spans="1:20" ht="12.75">
      <c r="A21" s="3"/>
      <c r="B21" s="93"/>
      <c r="C21" s="9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8"/>
      <c r="S21" s="68"/>
      <c r="T21" s="4"/>
    </row>
    <row r="22" spans="1:20" ht="12.75">
      <c r="A22" s="3"/>
      <c r="B22" s="93"/>
      <c r="C22" s="9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68"/>
      <c r="S22" s="68"/>
      <c r="T22" s="4"/>
    </row>
    <row r="23" spans="1:20" ht="13.5" thickBot="1">
      <c r="A23" s="532" t="s">
        <v>229</v>
      </c>
      <c r="B23" s="533"/>
      <c r="C23" s="92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69">
        <v>0</v>
      </c>
      <c r="S23" s="69">
        <v>0</v>
      </c>
      <c r="T23" s="15">
        <v>0</v>
      </c>
    </row>
    <row r="24" spans="1:20" ht="13.5" thickBot="1">
      <c r="A24" s="522" t="s">
        <v>212</v>
      </c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4"/>
    </row>
    <row r="25" spans="1:20" s="106" customFormat="1" ht="12.75">
      <c r="A25" s="18"/>
      <c r="B25" s="103" t="s">
        <v>32</v>
      </c>
      <c r="C25" s="18">
        <v>20000</v>
      </c>
      <c r="D25" s="18">
        <v>10</v>
      </c>
      <c r="E25" s="18">
        <v>7523</v>
      </c>
      <c r="F25" s="18">
        <v>2322</v>
      </c>
      <c r="G25" s="18">
        <v>2202</v>
      </c>
      <c r="H25" s="18">
        <v>120</v>
      </c>
      <c r="I25" s="18"/>
      <c r="J25" s="18"/>
      <c r="K25" s="18">
        <v>2310</v>
      </c>
      <c r="L25" s="18">
        <v>2202</v>
      </c>
      <c r="M25" s="18">
        <v>108</v>
      </c>
      <c r="N25" s="18"/>
      <c r="O25" s="18"/>
      <c r="P25" s="18">
        <v>2298</v>
      </c>
      <c r="Q25" s="18">
        <v>2202</v>
      </c>
      <c r="R25" s="104">
        <v>96</v>
      </c>
      <c r="S25" s="104"/>
      <c r="T25" s="105"/>
    </row>
    <row r="26" spans="1:20" ht="12.75">
      <c r="A26" s="3"/>
      <c r="B26" s="90" t="s">
        <v>232</v>
      </c>
      <c r="C26" s="9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8"/>
      <c r="S26" s="68"/>
      <c r="T26" s="4"/>
    </row>
    <row r="27" spans="1:20" ht="12.75">
      <c r="A27" s="3"/>
      <c r="B27" s="91" t="s">
        <v>233</v>
      </c>
      <c r="C27" s="9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8"/>
      <c r="S27" s="68"/>
      <c r="T27" s="4"/>
    </row>
    <row r="28" spans="1:20" ht="12.75">
      <c r="A28" s="3"/>
      <c r="B28" s="9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8"/>
      <c r="S28" s="68"/>
      <c r="T28" s="4"/>
    </row>
    <row r="29" spans="1:20" ht="12.75">
      <c r="A29" s="3"/>
      <c r="B29" s="93" t="s">
        <v>33</v>
      </c>
      <c r="C29" s="9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8"/>
      <c r="S29" s="68"/>
      <c r="T29" s="4"/>
    </row>
    <row r="30" spans="1:20" ht="12.75">
      <c r="A30" s="3"/>
      <c r="B30" s="95" t="s">
        <v>234</v>
      </c>
      <c r="C30" s="9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8"/>
      <c r="S30" s="68"/>
      <c r="T30" s="4"/>
    </row>
    <row r="31" spans="1:20" ht="12.75">
      <c r="A31" s="3"/>
      <c r="B31" s="91" t="s">
        <v>235</v>
      </c>
      <c r="C31" s="9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8"/>
      <c r="S31" s="68"/>
      <c r="T31" s="4"/>
    </row>
    <row r="32" spans="1:20" ht="12.75">
      <c r="A32" s="3"/>
      <c r="B32" s="93"/>
      <c r="C32" s="9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8"/>
      <c r="S32" s="68"/>
      <c r="T32" s="4"/>
    </row>
    <row r="33" spans="1:20" ht="12.75">
      <c r="A33" s="3"/>
      <c r="B33" s="93"/>
      <c r="C33" s="9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8"/>
      <c r="S33" s="68"/>
      <c r="T33" s="4"/>
    </row>
    <row r="34" spans="1:20" ht="12.75">
      <c r="A34" s="3"/>
      <c r="B34" s="93"/>
      <c r="C34" s="9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8"/>
      <c r="S34" s="68"/>
      <c r="T34" s="4"/>
    </row>
    <row r="35" spans="1:20" ht="12.75">
      <c r="A35" s="3"/>
      <c r="B35" s="93"/>
      <c r="C35" s="9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68"/>
      <c r="S35" s="68"/>
      <c r="T35" s="4"/>
    </row>
    <row r="36" spans="1:20" ht="12.75">
      <c r="A36" s="3"/>
      <c r="B36" s="93"/>
      <c r="C36" s="9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68"/>
      <c r="S36" s="68"/>
      <c r="T36" s="4"/>
    </row>
    <row r="37" spans="1:20" ht="13.5" thickBot="1">
      <c r="A37" s="532" t="s">
        <v>230</v>
      </c>
      <c r="B37" s="533"/>
      <c r="C37" s="130">
        <f>C25</f>
        <v>20000</v>
      </c>
      <c r="D37" s="130">
        <f aca="true" t="shared" si="0" ref="D37:T37">D25</f>
        <v>10</v>
      </c>
      <c r="E37" s="130">
        <f t="shared" si="0"/>
        <v>7523</v>
      </c>
      <c r="F37" s="130">
        <f t="shared" si="0"/>
        <v>2322</v>
      </c>
      <c r="G37" s="130">
        <f t="shared" si="0"/>
        <v>2202</v>
      </c>
      <c r="H37" s="130">
        <f t="shared" si="0"/>
        <v>120</v>
      </c>
      <c r="I37" s="130">
        <f t="shared" si="0"/>
        <v>0</v>
      </c>
      <c r="J37" s="130">
        <f t="shared" si="0"/>
        <v>0</v>
      </c>
      <c r="K37" s="130">
        <f t="shared" si="0"/>
        <v>2310</v>
      </c>
      <c r="L37" s="130">
        <f t="shared" si="0"/>
        <v>2202</v>
      </c>
      <c r="M37" s="130">
        <f t="shared" si="0"/>
        <v>108</v>
      </c>
      <c r="N37" s="130">
        <f t="shared" si="0"/>
        <v>0</v>
      </c>
      <c r="O37" s="130">
        <f t="shared" si="0"/>
        <v>0</v>
      </c>
      <c r="P37" s="130">
        <f t="shared" si="0"/>
        <v>2298</v>
      </c>
      <c r="Q37" s="130">
        <f t="shared" si="0"/>
        <v>2202</v>
      </c>
      <c r="R37" s="130">
        <f t="shared" si="0"/>
        <v>96</v>
      </c>
      <c r="S37" s="130">
        <f t="shared" si="0"/>
        <v>0</v>
      </c>
      <c r="T37" s="130">
        <f t="shared" si="0"/>
        <v>0</v>
      </c>
    </row>
    <row r="38" spans="1:20" ht="40.5" customHeight="1" thickBot="1">
      <c r="A38" s="525" t="s">
        <v>231</v>
      </c>
      <c r="B38" s="537"/>
      <c r="C38" s="131">
        <f>C23+C37</f>
        <v>20000</v>
      </c>
      <c r="D38" s="131">
        <f aca="true" t="shared" si="1" ref="D38:T38">D23+D37</f>
        <v>10</v>
      </c>
      <c r="E38" s="131">
        <f t="shared" si="1"/>
        <v>7523</v>
      </c>
      <c r="F38" s="131">
        <f t="shared" si="1"/>
        <v>2322</v>
      </c>
      <c r="G38" s="131">
        <f t="shared" si="1"/>
        <v>2202</v>
      </c>
      <c r="H38" s="131">
        <f t="shared" si="1"/>
        <v>120</v>
      </c>
      <c r="I38" s="131">
        <f t="shared" si="1"/>
        <v>0</v>
      </c>
      <c r="J38" s="131">
        <f t="shared" si="1"/>
        <v>0</v>
      </c>
      <c r="K38" s="131">
        <f t="shared" si="1"/>
        <v>2310</v>
      </c>
      <c r="L38" s="131">
        <f t="shared" si="1"/>
        <v>2202</v>
      </c>
      <c r="M38" s="131">
        <f t="shared" si="1"/>
        <v>108</v>
      </c>
      <c r="N38" s="131">
        <f t="shared" si="1"/>
        <v>0</v>
      </c>
      <c r="O38" s="131">
        <f t="shared" si="1"/>
        <v>0</v>
      </c>
      <c r="P38" s="131">
        <f t="shared" si="1"/>
        <v>2298</v>
      </c>
      <c r="Q38" s="131">
        <f t="shared" si="1"/>
        <v>2202</v>
      </c>
      <c r="R38" s="131">
        <f t="shared" si="1"/>
        <v>96</v>
      </c>
      <c r="S38" s="131">
        <f t="shared" si="1"/>
        <v>0</v>
      </c>
      <c r="T38" s="131">
        <f t="shared" si="1"/>
        <v>0</v>
      </c>
    </row>
    <row r="41" spans="1:15" s="27" customFormat="1" ht="12.75" customHeight="1">
      <c r="A41" s="235" t="s">
        <v>296</v>
      </c>
      <c r="B41" s="501"/>
      <c r="C41" s="501"/>
      <c r="D41" s="501"/>
      <c r="E41" s="501"/>
      <c r="F41" s="501"/>
      <c r="G41" s="223"/>
      <c r="H41" s="480"/>
      <c r="J41" s="223"/>
      <c r="K41" s="480"/>
      <c r="N41" s="223" t="s">
        <v>297</v>
      </c>
      <c r="O41" s="480"/>
    </row>
    <row r="42" spans="1:15" s="27" customFormat="1" ht="12.75">
      <c r="A42" s="426" t="s">
        <v>298</v>
      </c>
      <c r="B42" s="483"/>
      <c r="C42" s="483"/>
      <c r="D42" s="483"/>
      <c r="E42" s="483"/>
      <c r="F42" s="483"/>
      <c r="G42" s="225"/>
      <c r="H42" s="483"/>
      <c r="J42" s="225"/>
      <c r="K42" s="483"/>
      <c r="N42" s="225" t="s">
        <v>299</v>
      </c>
      <c r="O42" s="483"/>
    </row>
    <row r="45" spans="3:17" ht="28.5" customHeight="1">
      <c r="C45" s="534"/>
      <c r="D45" s="534"/>
      <c r="E45" s="66"/>
      <c r="M45" s="535"/>
      <c r="N45" s="535"/>
      <c r="O45" s="535"/>
      <c r="P45" s="535"/>
      <c r="Q45" s="535"/>
    </row>
    <row r="46" spans="4:17" ht="15">
      <c r="D46" s="28"/>
      <c r="E46" s="28"/>
      <c r="F46" s="29"/>
      <c r="M46" s="536"/>
      <c r="N46" s="536"/>
      <c r="O46" s="536"/>
      <c r="P46" s="536"/>
      <c r="Q46" s="536"/>
    </row>
  </sheetData>
  <mergeCells count="28">
    <mergeCell ref="C5:R5"/>
    <mergeCell ref="C8:C9"/>
    <mergeCell ref="D8:D9"/>
    <mergeCell ref="P8:T8"/>
    <mergeCell ref="M45:Q45"/>
    <mergeCell ref="M46:Q46"/>
    <mergeCell ref="A37:B37"/>
    <mergeCell ref="A38:B38"/>
    <mergeCell ref="J41:K41"/>
    <mergeCell ref="A42:F42"/>
    <mergeCell ref="G42:H42"/>
    <mergeCell ref="J42:K42"/>
    <mergeCell ref="N41:O41"/>
    <mergeCell ref="N42:O42"/>
    <mergeCell ref="A8:B9"/>
    <mergeCell ref="A10:B10"/>
    <mergeCell ref="A23:B23"/>
    <mergeCell ref="C45:D45"/>
    <mergeCell ref="D1:H1"/>
    <mergeCell ref="D2:H2"/>
    <mergeCell ref="D3:H3"/>
    <mergeCell ref="A41:F41"/>
    <mergeCell ref="G41:H41"/>
    <mergeCell ref="A24:T24"/>
    <mergeCell ref="E8:E9"/>
    <mergeCell ref="F8:J8"/>
    <mergeCell ref="K8:O8"/>
    <mergeCell ref="A11:T11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Claudia</cp:lastModifiedBy>
  <cp:lastPrinted>2015-01-16T09:00:21Z</cp:lastPrinted>
  <dcterms:created xsi:type="dcterms:W3CDTF">2011-11-22T11:53:52Z</dcterms:created>
  <dcterms:modified xsi:type="dcterms:W3CDTF">2015-01-16T09:09:37Z</dcterms:modified>
  <cp:category/>
  <cp:version/>
  <cp:contentType/>
  <cp:contentStatus/>
</cp:coreProperties>
</file>